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ivnebusiness-my.sharepoint.com/personal/sv_rivne_business/Documents/!EU4Skills/!Навчання по Україні/Навчальний курс/!Фінальні комплети/Курс/"/>
    </mc:Choice>
  </mc:AlternateContent>
  <xr:revisionPtr revIDLastSave="0" documentId="8_{34CF3EEA-6B4F-43C4-815A-ED7862F07041}" xr6:coauthVersionLast="47" xr6:coauthVersionMax="47" xr10:uidLastSave="{00000000-0000-0000-0000-000000000000}"/>
  <bookViews>
    <workbookView xWindow="-108" yWindow="-108" windowWidth="23256" windowHeight="13896" firstSheet="9" activeTab="12" xr2:uid="{00000000-000D-0000-FFFF-FFFF00000000}"/>
  </bookViews>
  <sheets>
    <sheet name="3. Оцінка продажів" sheetId="1" r:id="rId1"/>
    <sheet name="4.2 Витрати на персонал" sheetId="2" r:id="rId2"/>
    <sheet name="6.1 Собіварт. виробник або нада" sheetId="3" r:id="rId3"/>
    <sheet name="6.2 Собівартість - торгівля" sheetId="4" r:id="rId4"/>
    <sheet name="6.3 Постійні витрати" sheetId="5" r:id="rId5"/>
    <sheet name="6.4 Амортизація" sheetId="6" r:id="rId6"/>
    <sheet name="6.5 Сукупні змінні" sheetId="7" r:id="rId7"/>
    <sheet name="6.6 Відомість закупівель" sheetId="8" r:id="rId8"/>
    <sheet name="7.1 План продажів" sheetId="9" r:id="rId9"/>
    <sheet name="7.2 План витрат" sheetId="10" r:id="rId10"/>
    <sheet name="7.3 План прибутку" sheetId="11" r:id="rId11"/>
    <sheet name="7.4 План руху коштів" sheetId="12" r:id="rId12"/>
    <sheet name="8. Стартовий капітал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7" i="3" l="1"/>
  <c r="D65" i="3"/>
  <c r="D41" i="3"/>
  <c r="N35" i="1"/>
  <c r="N28" i="1"/>
  <c r="N6" i="5"/>
  <c r="N7" i="5"/>
  <c r="N10" i="5"/>
  <c r="N11" i="5"/>
  <c r="N12" i="5"/>
  <c r="N13" i="5"/>
  <c r="N14" i="5"/>
  <c r="N15" i="5"/>
  <c r="N16" i="5"/>
  <c r="N17" i="5"/>
  <c r="N18" i="5"/>
  <c r="N5" i="5"/>
  <c r="N42" i="1"/>
  <c r="G31" i="10" l="1"/>
  <c r="H31" i="10"/>
  <c r="I31" i="10"/>
  <c r="J31" i="10"/>
  <c r="K31" i="10"/>
  <c r="K43" i="10"/>
  <c r="F31" i="10"/>
  <c r="E43" i="10"/>
  <c r="D43" i="10"/>
  <c r="C43" i="10"/>
  <c r="B43" i="10"/>
  <c r="E37" i="10"/>
  <c r="D37" i="10"/>
  <c r="C37" i="10"/>
  <c r="B37" i="10"/>
  <c r="E31" i="10"/>
  <c r="D31" i="10"/>
  <c r="C31" i="10"/>
  <c r="B31" i="10"/>
  <c r="G74" i="9"/>
  <c r="G76" i="9" s="1"/>
  <c r="H74" i="9"/>
  <c r="H76" i="9" s="1"/>
  <c r="I74" i="9"/>
  <c r="I76" i="9" s="1"/>
  <c r="J74" i="9"/>
  <c r="J76" i="9" s="1"/>
  <c r="K74" i="9"/>
  <c r="K76" i="9" s="1"/>
  <c r="L74" i="9"/>
  <c r="L76" i="9" s="1"/>
  <c r="G52" i="9"/>
  <c r="G54" i="9" s="1"/>
  <c r="H52" i="9"/>
  <c r="H54" i="9" s="1"/>
  <c r="I52" i="9"/>
  <c r="I54" i="9" s="1"/>
  <c r="J52" i="9"/>
  <c r="K52" i="9"/>
  <c r="K54" i="9" s="1"/>
  <c r="L52" i="9"/>
  <c r="L54" i="9" s="1"/>
  <c r="M52" i="9"/>
  <c r="M54" i="9" s="1"/>
  <c r="N52" i="9"/>
  <c r="G63" i="9"/>
  <c r="G65" i="9" s="1"/>
  <c r="H63" i="9"/>
  <c r="H65" i="9" s="1"/>
  <c r="I63" i="9"/>
  <c r="I65" i="9" s="1"/>
  <c r="J63" i="9"/>
  <c r="J65" i="9" s="1"/>
  <c r="K63" i="9"/>
  <c r="K65" i="9" s="1"/>
  <c r="L63" i="9"/>
  <c r="L65" i="9" s="1"/>
  <c r="M63" i="9"/>
  <c r="M65" i="9" s="1"/>
  <c r="N67" i="9"/>
  <c r="G67" i="9"/>
  <c r="G69" i="9" s="1"/>
  <c r="H67" i="9"/>
  <c r="I67" i="9"/>
  <c r="J67" i="9"/>
  <c r="K67" i="9"/>
  <c r="L67" i="9"/>
  <c r="M67" i="9"/>
  <c r="F67" i="9"/>
  <c r="E56" i="9"/>
  <c r="E58" i="9" s="1"/>
  <c r="F56" i="9"/>
  <c r="F58" i="9" s="1"/>
  <c r="G56" i="9"/>
  <c r="H56" i="9"/>
  <c r="I56" i="9"/>
  <c r="J56" i="9"/>
  <c r="K56" i="9"/>
  <c r="K58" i="9" s="1"/>
  <c r="L56" i="9"/>
  <c r="L58" i="9" s="1"/>
  <c r="M56" i="9"/>
  <c r="M58" i="9" s="1"/>
  <c r="D56" i="9"/>
  <c r="F74" i="9"/>
  <c r="F76" i="9" s="1"/>
  <c r="F63" i="9"/>
  <c r="F65" i="9" s="1"/>
  <c r="F52" i="9"/>
  <c r="F54" i="9" s="1"/>
  <c r="D80" i="9"/>
  <c r="C80" i="9"/>
  <c r="B80" i="9"/>
  <c r="N78" i="9"/>
  <c r="M78" i="9"/>
  <c r="M80" i="9" s="1"/>
  <c r="L78" i="9"/>
  <c r="L80" i="9" s="1"/>
  <c r="K78" i="9"/>
  <c r="K80" i="9" s="1"/>
  <c r="J78" i="9"/>
  <c r="J80" i="9" s="1"/>
  <c r="I78" i="9"/>
  <c r="I80" i="9" s="1"/>
  <c r="H78" i="9"/>
  <c r="H80" i="9" s="1"/>
  <c r="G78" i="9"/>
  <c r="G80" i="9" s="1"/>
  <c r="F78" i="9"/>
  <c r="F80" i="9" s="1"/>
  <c r="E78" i="9"/>
  <c r="E80" i="9" s="1"/>
  <c r="D78" i="9"/>
  <c r="C78" i="9"/>
  <c r="B78" i="9"/>
  <c r="E76" i="9"/>
  <c r="D76" i="9"/>
  <c r="B76" i="9"/>
  <c r="E74" i="9"/>
  <c r="D74" i="9"/>
  <c r="C74" i="9"/>
  <c r="C76" i="9" s="1"/>
  <c r="B74" i="9"/>
  <c r="I69" i="9"/>
  <c r="F69" i="9"/>
  <c r="E69" i="9"/>
  <c r="D69" i="9"/>
  <c r="C69" i="9"/>
  <c r="B69" i="9"/>
  <c r="M69" i="9"/>
  <c r="L69" i="9"/>
  <c r="K69" i="9"/>
  <c r="J69" i="9"/>
  <c r="H69" i="9"/>
  <c r="E67" i="9"/>
  <c r="D67" i="9"/>
  <c r="C67" i="9"/>
  <c r="B67" i="9"/>
  <c r="E63" i="9"/>
  <c r="E65" i="9" s="1"/>
  <c r="D63" i="9"/>
  <c r="D65" i="9" s="1"/>
  <c r="C63" i="9"/>
  <c r="C65" i="9" s="1"/>
  <c r="B63" i="9"/>
  <c r="B65" i="9" s="1"/>
  <c r="N56" i="9"/>
  <c r="J58" i="9"/>
  <c r="I58" i="9"/>
  <c r="H58" i="9"/>
  <c r="G58" i="9"/>
  <c r="D58" i="9"/>
  <c r="C56" i="9"/>
  <c r="C58" i="9" s="1"/>
  <c r="B56" i="9"/>
  <c r="B58" i="9" s="1"/>
  <c r="J54" i="9"/>
  <c r="E52" i="9"/>
  <c r="E54" i="9" s="1"/>
  <c r="D52" i="9"/>
  <c r="D54" i="9" s="1"/>
  <c r="C52" i="9"/>
  <c r="C54" i="9" s="1"/>
  <c r="B52" i="9"/>
  <c r="B54" i="9" s="1"/>
  <c r="B12" i="7"/>
  <c r="B13" i="7"/>
  <c r="B14" i="7"/>
  <c r="B15" i="7"/>
  <c r="B16" i="7"/>
  <c r="B17" i="7"/>
  <c r="B18" i="7"/>
  <c r="B19" i="7"/>
  <c r="B11" i="7"/>
  <c r="D173" i="3"/>
  <c r="D172" i="3"/>
  <c r="D171" i="3"/>
  <c r="D170" i="3"/>
  <c r="D169" i="3"/>
  <c r="D168" i="3"/>
  <c r="D167" i="3"/>
  <c r="D166" i="3"/>
  <c r="D165" i="3"/>
  <c r="D147" i="3"/>
  <c r="D146" i="3"/>
  <c r="D145" i="3"/>
  <c r="D144" i="3"/>
  <c r="D143" i="3"/>
  <c r="D142" i="3"/>
  <c r="D141" i="3"/>
  <c r="D140" i="3"/>
  <c r="D139" i="3"/>
  <c r="D121" i="3"/>
  <c r="D120" i="3"/>
  <c r="D119" i="3"/>
  <c r="D118" i="3"/>
  <c r="D116" i="3"/>
  <c r="D115" i="3"/>
  <c r="D114" i="3"/>
  <c r="D113" i="3"/>
  <c r="D64" i="3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H6" i="2"/>
  <c r="H7" i="2"/>
  <c r="H8" i="2"/>
  <c r="H9" i="2"/>
  <c r="H10" i="2"/>
  <c r="H11" i="2"/>
  <c r="H12" i="2"/>
  <c r="H13" i="2"/>
  <c r="H14" i="2"/>
  <c r="H4" i="2"/>
  <c r="G6" i="2"/>
  <c r="G7" i="2"/>
  <c r="G8" i="2"/>
  <c r="G9" i="2"/>
  <c r="G10" i="2"/>
  <c r="G11" i="2"/>
  <c r="G12" i="2"/>
  <c r="G13" i="2"/>
  <c r="G14" i="2"/>
  <c r="G4" i="2"/>
  <c r="F5" i="2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4" i="2"/>
  <c r="F4" i="2" s="1"/>
  <c r="L52" i="1"/>
  <c r="L43" i="10" s="1"/>
  <c r="K52" i="1"/>
  <c r="J52" i="1"/>
  <c r="J43" i="10" s="1"/>
  <c r="I52" i="1"/>
  <c r="I43" i="10" s="1"/>
  <c r="H52" i="1"/>
  <c r="H43" i="10" s="1"/>
  <c r="G52" i="1"/>
  <c r="G43" i="10" s="1"/>
  <c r="F52" i="1"/>
  <c r="F43" i="10" s="1"/>
  <c r="E52" i="1"/>
  <c r="D52" i="1"/>
  <c r="C52" i="1"/>
  <c r="B52" i="1"/>
  <c r="N51" i="1"/>
  <c r="N50" i="1"/>
  <c r="M45" i="1"/>
  <c r="M37" i="10" s="1"/>
  <c r="L45" i="1"/>
  <c r="L37" i="10" s="1"/>
  <c r="K45" i="1"/>
  <c r="K37" i="10" s="1"/>
  <c r="J45" i="1"/>
  <c r="J37" i="10" s="1"/>
  <c r="I45" i="1"/>
  <c r="I37" i="10" s="1"/>
  <c r="H45" i="1"/>
  <c r="H37" i="10" s="1"/>
  <c r="G45" i="1"/>
  <c r="G37" i="10" s="1"/>
  <c r="F45" i="1"/>
  <c r="F37" i="10" s="1"/>
  <c r="E45" i="1"/>
  <c r="D45" i="1"/>
  <c r="C45" i="1"/>
  <c r="B45" i="1"/>
  <c r="N44" i="1"/>
  <c r="N43" i="1"/>
  <c r="N63" i="9"/>
  <c r="M38" i="1"/>
  <c r="M31" i="10" s="1"/>
  <c r="L38" i="1"/>
  <c r="L31" i="10" s="1"/>
  <c r="K38" i="1"/>
  <c r="J38" i="1"/>
  <c r="I38" i="1"/>
  <c r="H38" i="1"/>
  <c r="G38" i="1"/>
  <c r="F38" i="1"/>
  <c r="E38" i="1"/>
  <c r="D38" i="1"/>
  <c r="C38" i="1"/>
  <c r="B38" i="1"/>
  <c r="N37" i="1"/>
  <c r="N36" i="1"/>
  <c r="N38" i="1"/>
  <c r="O38" i="1" s="1"/>
  <c r="C8" i="7" s="1"/>
  <c r="E123" i="3" l="1"/>
  <c r="B8" i="7" s="1"/>
  <c r="N31" i="10"/>
  <c r="C21" i="2"/>
  <c r="I10" i="2"/>
  <c r="I11" i="2"/>
  <c r="I7" i="2"/>
  <c r="I6" i="2"/>
  <c r="N80" i="9"/>
  <c r="N65" i="9"/>
  <c r="N69" i="9"/>
  <c r="N58" i="9"/>
  <c r="N54" i="9"/>
  <c r="E175" i="3"/>
  <c r="B10" i="7" s="1"/>
  <c r="E149" i="3"/>
  <c r="B9" i="7" s="1"/>
  <c r="I9" i="2"/>
  <c r="I4" i="2"/>
  <c r="I14" i="2"/>
  <c r="I13" i="2"/>
  <c r="I8" i="2"/>
  <c r="I12" i="2"/>
  <c r="I5" i="2"/>
  <c r="N45" i="1"/>
  <c r="B25" i="6"/>
  <c r="B6" i="13" s="1"/>
  <c r="C7" i="8"/>
  <c r="C6" i="8"/>
  <c r="C5" i="8"/>
  <c r="C4" i="8"/>
  <c r="L44" i="10" l="1"/>
  <c r="L45" i="10" s="1"/>
  <c r="H44" i="10"/>
  <c r="H45" i="10" s="1"/>
  <c r="J44" i="10"/>
  <c r="J45" i="10" s="1"/>
  <c r="M44" i="10"/>
  <c r="G44" i="10"/>
  <c r="G45" i="10" s="1"/>
  <c r="F44" i="10"/>
  <c r="F45" i="10" s="1"/>
  <c r="C44" i="10"/>
  <c r="C45" i="10" s="1"/>
  <c r="E44" i="10"/>
  <c r="E45" i="10" s="1"/>
  <c r="K44" i="10"/>
  <c r="K45" i="10" s="1"/>
  <c r="B44" i="10"/>
  <c r="B45" i="10" s="1"/>
  <c r="D44" i="10"/>
  <c r="D45" i="10" s="1"/>
  <c r="I44" i="10"/>
  <c r="I45" i="10" s="1"/>
  <c r="D38" i="10"/>
  <c r="D39" i="10" s="1"/>
  <c r="I38" i="10"/>
  <c r="I39" i="10" s="1"/>
  <c r="K38" i="10"/>
  <c r="K39" i="10" s="1"/>
  <c r="L38" i="10"/>
  <c r="L39" i="10" s="1"/>
  <c r="B38" i="10"/>
  <c r="B39" i="10" s="1"/>
  <c r="E38" i="10"/>
  <c r="E39" i="10" s="1"/>
  <c r="H38" i="10"/>
  <c r="H39" i="10" s="1"/>
  <c r="M38" i="10"/>
  <c r="M39" i="10" s="1"/>
  <c r="F38" i="10"/>
  <c r="F39" i="10" s="1"/>
  <c r="C38" i="10"/>
  <c r="C39" i="10" s="1"/>
  <c r="G38" i="10"/>
  <c r="G39" i="10" s="1"/>
  <c r="J38" i="10"/>
  <c r="J39" i="10" s="1"/>
  <c r="L32" i="10"/>
  <c r="L33" i="10" s="1"/>
  <c r="G32" i="10"/>
  <c r="G33" i="10" s="1"/>
  <c r="D32" i="10"/>
  <c r="D33" i="10" s="1"/>
  <c r="H32" i="10"/>
  <c r="H33" i="10" s="1"/>
  <c r="F32" i="10"/>
  <c r="F33" i="10" s="1"/>
  <c r="I32" i="10"/>
  <c r="I33" i="10" s="1"/>
  <c r="C32" i="10"/>
  <c r="C33" i="10" s="1"/>
  <c r="E32" i="10"/>
  <c r="E33" i="10" s="1"/>
  <c r="J32" i="10"/>
  <c r="J33" i="10" s="1"/>
  <c r="M32" i="10"/>
  <c r="M33" i="10" s="1"/>
  <c r="B32" i="10"/>
  <c r="B33" i="10" s="1"/>
  <c r="K32" i="10"/>
  <c r="K33" i="10" s="1"/>
  <c r="O45" i="1"/>
  <c r="C9" i="7" s="1"/>
  <c r="N37" i="10"/>
  <c r="B15" i="12"/>
  <c r="C45" i="9"/>
  <c r="C47" i="9" s="1"/>
  <c r="D45" i="9"/>
  <c r="D47" i="9" s="1"/>
  <c r="E45" i="9"/>
  <c r="E47" i="9" s="1"/>
  <c r="F45" i="9"/>
  <c r="F47" i="9" s="1"/>
  <c r="G45" i="9"/>
  <c r="G47" i="9" s="1"/>
  <c r="H45" i="9"/>
  <c r="H47" i="9" s="1"/>
  <c r="I45" i="9"/>
  <c r="I47" i="9" s="1"/>
  <c r="J45" i="9"/>
  <c r="J47" i="9" s="1"/>
  <c r="K45" i="9"/>
  <c r="K47" i="9" s="1"/>
  <c r="L45" i="9"/>
  <c r="L47" i="9" s="1"/>
  <c r="M45" i="9"/>
  <c r="M47" i="9" s="1"/>
  <c r="B45" i="9"/>
  <c r="B47" i="9" s="1"/>
  <c r="C41" i="9"/>
  <c r="C43" i="9" s="1"/>
  <c r="D41" i="9"/>
  <c r="D43" i="9" s="1"/>
  <c r="E41" i="9"/>
  <c r="E43" i="9" s="1"/>
  <c r="F41" i="9"/>
  <c r="F43" i="9" s="1"/>
  <c r="G41" i="9"/>
  <c r="G43" i="9" s="1"/>
  <c r="H41" i="9"/>
  <c r="H43" i="9" s="1"/>
  <c r="I41" i="9"/>
  <c r="I43" i="9" s="1"/>
  <c r="J41" i="9"/>
  <c r="J43" i="9" s="1"/>
  <c r="K41" i="9"/>
  <c r="K43" i="9" s="1"/>
  <c r="L41" i="9"/>
  <c r="L43" i="9" s="1"/>
  <c r="M41" i="9"/>
  <c r="M43" i="9" s="1"/>
  <c r="B41" i="9"/>
  <c r="B43" i="9" s="1"/>
  <c r="C34" i="9"/>
  <c r="C36" i="9" s="1"/>
  <c r="D34" i="9"/>
  <c r="D36" i="9" s="1"/>
  <c r="E34" i="9"/>
  <c r="E36" i="9" s="1"/>
  <c r="F34" i="9"/>
  <c r="F36" i="9" s="1"/>
  <c r="G34" i="9"/>
  <c r="G36" i="9" s="1"/>
  <c r="H34" i="9"/>
  <c r="H36" i="9" s="1"/>
  <c r="I34" i="9"/>
  <c r="I36" i="9" s="1"/>
  <c r="J34" i="9"/>
  <c r="J36" i="9" s="1"/>
  <c r="K34" i="9"/>
  <c r="K36" i="9" s="1"/>
  <c r="L34" i="9"/>
  <c r="L36" i="9" s="1"/>
  <c r="M34" i="9"/>
  <c r="M36" i="9" s="1"/>
  <c r="B34" i="9"/>
  <c r="B36" i="9" s="1"/>
  <c r="C30" i="9"/>
  <c r="C32" i="9" s="1"/>
  <c r="D30" i="9"/>
  <c r="D32" i="9" s="1"/>
  <c r="E30" i="9"/>
  <c r="E32" i="9" s="1"/>
  <c r="F30" i="9"/>
  <c r="F32" i="9" s="1"/>
  <c r="G30" i="9"/>
  <c r="G32" i="9" s="1"/>
  <c r="H30" i="9"/>
  <c r="H32" i="9" s="1"/>
  <c r="I30" i="9"/>
  <c r="I32" i="9" s="1"/>
  <c r="J30" i="9"/>
  <c r="J32" i="9" s="1"/>
  <c r="K30" i="9"/>
  <c r="K32" i="9" s="1"/>
  <c r="L30" i="9"/>
  <c r="L32" i="9" s="1"/>
  <c r="M30" i="9"/>
  <c r="M32" i="9" s="1"/>
  <c r="B30" i="9"/>
  <c r="B32" i="9" s="1"/>
  <c r="C23" i="9"/>
  <c r="D23" i="9"/>
  <c r="E23" i="9"/>
  <c r="F23" i="9"/>
  <c r="G23" i="9"/>
  <c r="H23" i="9"/>
  <c r="I23" i="9"/>
  <c r="J23" i="9"/>
  <c r="K23" i="9"/>
  <c r="L23" i="9"/>
  <c r="M23" i="9"/>
  <c r="B23" i="9"/>
  <c r="C19" i="9"/>
  <c r="D19" i="9"/>
  <c r="E19" i="9"/>
  <c r="F19" i="9"/>
  <c r="G19" i="9"/>
  <c r="H19" i="9"/>
  <c r="I19" i="9"/>
  <c r="J19" i="9"/>
  <c r="K19" i="9"/>
  <c r="L19" i="9"/>
  <c r="M19" i="9"/>
  <c r="B19" i="9"/>
  <c r="C12" i="9"/>
  <c r="D12" i="9"/>
  <c r="E12" i="9"/>
  <c r="F12" i="9"/>
  <c r="G12" i="9"/>
  <c r="H12" i="9"/>
  <c r="I12" i="9"/>
  <c r="J12" i="9"/>
  <c r="K12" i="9"/>
  <c r="L12" i="9"/>
  <c r="M12" i="9"/>
  <c r="B12" i="9"/>
  <c r="C8" i="9"/>
  <c r="D8" i="9"/>
  <c r="E8" i="9"/>
  <c r="F8" i="9"/>
  <c r="G8" i="9"/>
  <c r="H8" i="9"/>
  <c r="I8" i="9"/>
  <c r="J8" i="9"/>
  <c r="K8" i="9"/>
  <c r="L8" i="9"/>
  <c r="M8" i="9"/>
  <c r="B8" i="9"/>
  <c r="D95" i="3"/>
  <c r="D94" i="3"/>
  <c r="D93" i="3"/>
  <c r="D92" i="3"/>
  <c r="D91" i="3"/>
  <c r="D90" i="3"/>
  <c r="D89" i="3"/>
  <c r="D88" i="3"/>
  <c r="D87" i="3"/>
  <c r="D69" i="3"/>
  <c r="D68" i="3"/>
  <c r="D67" i="3"/>
  <c r="D66" i="3"/>
  <c r="D63" i="3"/>
  <c r="D62" i="3"/>
  <c r="D61" i="3"/>
  <c r="D43" i="3"/>
  <c r="D42" i="3"/>
  <c r="D40" i="3"/>
  <c r="D39" i="3"/>
  <c r="D38" i="3"/>
  <c r="D37" i="3"/>
  <c r="D36" i="3"/>
  <c r="D35" i="3"/>
  <c r="D17" i="2"/>
  <c r="N29" i="1"/>
  <c r="N45" i="9" s="1"/>
  <c r="N30" i="1"/>
  <c r="N41" i="9"/>
  <c r="N22" i="1"/>
  <c r="N34" i="9" s="1"/>
  <c r="N23" i="1"/>
  <c r="N21" i="1"/>
  <c r="N30" i="9" s="1"/>
  <c r="N15" i="1"/>
  <c r="N23" i="9" s="1"/>
  <c r="N16" i="1"/>
  <c r="N14" i="1"/>
  <c r="N19" i="9" s="1"/>
  <c r="N9" i="1"/>
  <c r="N8" i="1"/>
  <c r="N12" i="9" s="1"/>
  <c r="N7" i="1"/>
  <c r="N8" i="9" s="1"/>
  <c r="F17" i="2" l="1"/>
  <c r="N33" i="10"/>
  <c r="N39" i="10"/>
  <c r="E71" i="3"/>
  <c r="B6" i="7" s="1"/>
  <c r="E45" i="3"/>
  <c r="B5" i="7" s="1"/>
  <c r="E97" i="3"/>
  <c r="B7" i="7" s="1"/>
  <c r="N43" i="9"/>
  <c r="N36" i="9"/>
  <c r="N32" i="9"/>
  <c r="N47" i="9"/>
  <c r="D8" i="13"/>
  <c r="B8" i="13"/>
  <c r="G25" i="9"/>
  <c r="E14" i="9"/>
  <c r="I10" i="9"/>
  <c r="D8" i="8"/>
  <c r="D9" i="8"/>
  <c r="D10" i="8"/>
  <c r="D11" i="8"/>
  <c r="D12" i="8"/>
  <c r="D13" i="8"/>
  <c r="D14" i="8"/>
  <c r="D15" i="8"/>
  <c r="D16" i="8"/>
  <c r="D17" i="8"/>
  <c r="D18" i="8"/>
  <c r="D19" i="8"/>
  <c r="D5" i="6"/>
  <c r="D6" i="6"/>
  <c r="D7" i="6"/>
  <c r="D4" i="6"/>
  <c r="D10" i="3"/>
  <c r="D11" i="3"/>
  <c r="D12" i="3"/>
  <c r="D13" i="3"/>
  <c r="D14" i="3"/>
  <c r="D15" i="3"/>
  <c r="D16" i="3"/>
  <c r="D17" i="3"/>
  <c r="D9" i="3"/>
  <c r="C17" i="2"/>
  <c r="B10" i="1"/>
  <c r="B56" i="1" s="1"/>
  <c r="N31" i="1"/>
  <c r="N25" i="10" s="1"/>
  <c r="M31" i="1"/>
  <c r="L31" i="1"/>
  <c r="K31" i="1"/>
  <c r="J31" i="1"/>
  <c r="I31" i="1"/>
  <c r="H31" i="1"/>
  <c r="G31" i="1"/>
  <c r="F31" i="1"/>
  <c r="E31" i="1"/>
  <c r="D31" i="1"/>
  <c r="C31" i="1"/>
  <c r="B31" i="1"/>
  <c r="N24" i="1"/>
  <c r="N19" i="10" s="1"/>
  <c r="M24" i="1"/>
  <c r="L24" i="1"/>
  <c r="K24" i="1"/>
  <c r="J24" i="1"/>
  <c r="I24" i="1"/>
  <c r="H24" i="1"/>
  <c r="G24" i="1"/>
  <c r="F24" i="1"/>
  <c r="E24" i="1"/>
  <c r="D24" i="1"/>
  <c r="C24" i="1"/>
  <c r="B24" i="1"/>
  <c r="N17" i="1"/>
  <c r="N13" i="10" s="1"/>
  <c r="M17" i="1"/>
  <c r="L17" i="1"/>
  <c r="K17" i="1"/>
  <c r="J17" i="1"/>
  <c r="I17" i="1"/>
  <c r="H17" i="1"/>
  <c r="G17" i="1"/>
  <c r="F17" i="1"/>
  <c r="E17" i="1"/>
  <c r="E13" i="10" s="1"/>
  <c r="D17" i="1"/>
  <c r="D13" i="10" s="1"/>
  <c r="C17" i="1"/>
  <c r="C13" i="10" s="1"/>
  <c r="B17" i="1"/>
  <c r="B13" i="10" s="1"/>
  <c r="C10" i="1"/>
  <c r="D10" i="1"/>
  <c r="E10" i="1"/>
  <c r="F10" i="1"/>
  <c r="G10" i="1"/>
  <c r="H10" i="1"/>
  <c r="I10" i="1"/>
  <c r="J10" i="1"/>
  <c r="K10" i="1"/>
  <c r="L10" i="1"/>
  <c r="M10" i="1"/>
  <c r="N10" i="1"/>
  <c r="L26" i="10" l="1"/>
  <c r="C26" i="10"/>
  <c r="E26" i="10"/>
  <c r="M26" i="10"/>
  <c r="G26" i="10"/>
  <c r="H26" i="10"/>
  <c r="J26" i="10"/>
  <c r="D26" i="10"/>
  <c r="I26" i="10"/>
  <c r="K26" i="10"/>
  <c r="F26" i="10"/>
  <c r="B26" i="10"/>
  <c r="L20" i="10"/>
  <c r="M20" i="10"/>
  <c r="G20" i="10"/>
  <c r="F20" i="10"/>
  <c r="K20" i="10"/>
  <c r="D20" i="10"/>
  <c r="H20" i="10"/>
  <c r="J20" i="10"/>
  <c r="B20" i="10"/>
  <c r="E20" i="10"/>
  <c r="C20" i="10"/>
  <c r="I20" i="10"/>
  <c r="L14" i="10"/>
  <c r="M14" i="10"/>
  <c r="G14" i="10"/>
  <c r="C14" i="10"/>
  <c r="C15" i="10" s="1"/>
  <c r="F14" i="10"/>
  <c r="I14" i="10"/>
  <c r="K14" i="10"/>
  <c r="D14" i="10"/>
  <c r="D15" i="10" s="1"/>
  <c r="B14" i="10"/>
  <c r="E14" i="10"/>
  <c r="E15" i="10" s="1"/>
  <c r="H14" i="10"/>
  <c r="J14" i="10"/>
  <c r="K56" i="1"/>
  <c r="L56" i="1"/>
  <c r="D56" i="1"/>
  <c r="C56" i="1"/>
  <c r="E56" i="1"/>
  <c r="D25" i="6"/>
  <c r="D27" i="6" s="1"/>
  <c r="J56" i="1"/>
  <c r="H56" i="1"/>
  <c r="G56" i="1"/>
  <c r="F56" i="1"/>
  <c r="I7" i="10"/>
  <c r="I56" i="1"/>
  <c r="N7" i="10"/>
  <c r="B15" i="10"/>
  <c r="D10" i="13"/>
  <c r="M10" i="9"/>
  <c r="M7" i="10"/>
  <c r="G14" i="9"/>
  <c r="G13" i="10"/>
  <c r="K10" i="9"/>
  <c r="K7" i="10"/>
  <c r="G10" i="9"/>
  <c r="G7" i="10"/>
  <c r="C10" i="9"/>
  <c r="C7" i="10"/>
  <c r="I14" i="9"/>
  <c r="I13" i="10"/>
  <c r="M14" i="9"/>
  <c r="M13" i="10"/>
  <c r="H21" i="9"/>
  <c r="H19" i="10"/>
  <c r="J10" i="9"/>
  <c r="J7" i="10"/>
  <c r="F10" i="9"/>
  <c r="F7" i="10"/>
  <c r="F14" i="9"/>
  <c r="F13" i="10"/>
  <c r="J14" i="9"/>
  <c r="J13" i="10"/>
  <c r="E21" i="9"/>
  <c r="E19" i="10"/>
  <c r="I21" i="9"/>
  <c r="I19" i="10"/>
  <c r="M21" i="9"/>
  <c r="M19" i="10"/>
  <c r="D25" i="9"/>
  <c r="D25" i="10"/>
  <c r="L25" i="9"/>
  <c r="L25" i="10"/>
  <c r="E19" i="3"/>
  <c r="D9" i="7" s="1"/>
  <c r="E10" i="9"/>
  <c r="E7" i="10"/>
  <c r="B21" i="9"/>
  <c r="B19" i="10"/>
  <c r="F21" i="9"/>
  <c r="F19" i="10"/>
  <c r="J21" i="9"/>
  <c r="J19" i="10"/>
  <c r="M25" i="9"/>
  <c r="M25" i="10"/>
  <c r="K14" i="9"/>
  <c r="K13" i="10"/>
  <c r="I25" i="9"/>
  <c r="I25" i="10"/>
  <c r="L10" i="9"/>
  <c r="L7" i="10"/>
  <c r="H10" i="9"/>
  <c r="H7" i="10"/>
  <c r="D10" i="9"/>
  <c r="D7" i="10"/>
  <c r="H14" i="9"/>
  <c r="H13" i="10"/>
  <c r="L14" i="9"/>
  <c r="L13" i="10"/>
  <c r="C21" i="9"/>
  <c r="C19" i="10"/>
  <c r="G21" i="9"/>
  <c r="G19" i="10"/>
  <c r="K21" i="9"/>
  <c r="K19" i="10"/>
  <c r="J25" i="9"/>
  <c r="J25" i="10"/>
  <c r="D21" i="9"/>
  <c r="D19" i="10"/>
  <c r="L21" i="9"/>
  <c r="L19" i="10"/>
  <c r="G25" i="10"/>
  <c r="K25" i="9"/>
  <c r="K25" i="10"/>
  <c r="B10" i="9"/>
  <c r="B7" i="10"/>
  <c r="F25" i="9"/>
  <c r="F25" i="10"/>
  <c r="C25" i="9"/>
  <c r="C25" i="10"/>
  <c r="B25" i="9"/>
  <c r="B25" i="10"/>
  <c r="H25" i="9"/>
  <c r="H25" i="10"/>
  <c r="E25" i="9"/>
  <c r="E25" i="10"/>
  <c r="O17" i="1"/>
  <c r="B5" i="8" s="1"/>
  <c r="C14" i="9"/>
  <c r="O24" i="1"/>
  <c r="B6" i="8" s="1"/>
  <c r="D14" i="9"/>
  <c r="O31" i="1"/>
  <c r="B7" i="8" s="1"/>
  <c r="O10" i="1"/>
  <c r="B4" i="8" s="1"/>
  <c r="B14" i="9"/>
  <c r="B9" i="5" l="1"/>
  <c r="C9" i="5"/>
  <c r="D9" i="5"/>
  <c r="E9" i="5"/>
  <c r="K21" i="10"/>
  <c r="C8" i="5"/>
  <c r="C20" i="5" s="1"/>
  <c r="D17" i="12" s="1"/>
  <c r="D8" i="5"/>
  <c r="D20" i="5" s="1"/>
  <c r="E17" i="12" s="1"/>
  <c r="B8" i="5"/>
  <c r="B20" i="5" s="1"/>
  <c r="E8" i="5"/>
  <c r="E20" i="5" s="1"/>
  <c r="F17" i="12" s="1"/>
  <c r="J8" i="5"/>
  <c r="H8" i="5"/>
  <c r="K8" i="5"/>
  <c r="L8" i="5"/>
  <c r="M8" i="5"/>
  <c r="G8" i="5"/>
  <c r="F8" i="5"/>
  <c r="I8" i="5"/>
  <c r="K9" i="5"/>
  <c r="G9" i="5"/>
  <c r="J9" i="5"/>
  <c r="L9" i="5"/>
  <c r="M9" i="5"/>
  <c r="H9" i="5"/>
  <c r="I9" i="5"/>
  <c r="F9" i="5"/>
  <c r="L27" i="10"/>
  <c r="M15" i="10"/>
  <c r="B21" i="10"/>
  <c r="F21" i="10"/>
  <c r="C21" i="10"/>
  <c r="G21" i="10"/>
  <c r="E21" i="10"/>
  <c r="H21" i="10"/>
  <c r="J21" i="10"/>
  <c r="I21" i="10"/>
  <c r="M21" i="10"/>
  <c r="G15" i="10"/>
  <c r="H15" i="10"/>
  <c r="L15" i="10"/>
  <c r="I15" i="10"/>
  <c r="D17" i="7"/>
  <c r="B4" i="7"/>
  <c r="D18" i="7"/>
  <c r="D16" i="7"/>
  <c r="D15" i="7"/>
  <c r="D14" i="7"/>
  <c r="D13" i="7"/>
  <c r="D12" i="7"/>
  <c r="D8" i="7"/>
  <c r="D19" i="7"/>
  <c r="D11" i="7"/>
  <c r="N21" i="9"/>
  <c r="D21" i="10"/>
  <c r="J15" i="10"/>
  <c r="F15" i="10"/>
  <c r="B27" i="10"/>
  <c r="I83" i="9"/>
  <c r="N25" i="9"/>
  <c r="K15" i="10"/>
  <c r="L21" i="10"/>
  <c r="B83" i="9"/>
  <c r="B5" i="11" s="1"/>
  <c r="H27" i="10"/>
  <c r="I27" i="10"/>
  <c r="D27" i="10"/>
  <c r="E27" i="10"/>
  <c r="F27" i="10"/>
  <c r="C27" i="10"/>
  <c r="K27" i="10"/>
  <c r="D83" i="9"/>
  <c r="L83" i="9"/>
  <c r="E83" i="9"/>
  <c r="F83" i="9"/>
  <c r="G83" i="9"/>
  <c r="N10" i="9"/>
  <c r="G27" i="10"/>
  <c r="H83" i="9"/>
  <c r="J83" i="9"/>
  <c r="C83" i="9"/>
  <c r="K83" i="9"/>
  <c r="M83" i="9"/>
  <c r="J27" i="10"/>
  <c r="M27" i="10"/>
  <c r="D4" i="8"/>
  <c r="C4" i="7"/>
  <c r="D6" i="8"/>
  <c r="C6" i="7"/>
  <c r="D6" i="7" s="1"/>
  <c r="D7" i="8"/>
  <c r="C7" i="7"/>
  <c r="D7" i="7" s="1"/>
  <c r="D5" i="8"/>
  <c r="C5" i="7"/>
  <c r="D5" i="7" s="1"/>
  <c r="N14" i="9"/>
  <c r="C17" i="12" l="1"/>
  <c r="D101" i="3"/>
  <c r="D75" i="3"/>
  <c r="D49" i="3"/>
  <c r="D23" i="3"/>
  <c r="D153" i="3"/>
  <c r="D127" i="3"/>
  <c r="L20" i="5"/>
  <c r="M17" i="12" s="1"/>
  <c r="N9" i="5"/>
  <c r="K20" i="5"/>
  <c r="L17" i="12" s="1"/>
  <c r="D5" i="11"/>
  <c r="E7" i="12"/>
  <c r="E11" i="12" s="1"/>
  <c r="C5" i="11"/>
  <c r="D7" i="12"/>
  <c r="N7" i="12"/>
  <c r="K5" i="11"/>
  <c r="L7" i="12"/>
  <c r="L11" i="12" s="1"/>
  <c r="J5" i="11"/>
  <c r="K7" i="12"/>
  <c r="K11" i="12" s="1"/>
  <c r="H5" i="11"/>
  <c r="I7" i="12"/>
  <c r="G5" i="11"/>
  <c r="H7" i="12"/>
  <c r="H11" i="12" s="1"/>
  <c r="I11" i="12"/>
  <c r="J7" i="12"/>
  <c r="J11" i="12" s="1"/>
  <c r="F5" i="11"/>
  <c r="G7" i="12"/>
  <c r="G11" i="12" s="1"/>
  <c r="E5" i="11"/>
  <c r="F7" i="12"/>
  <c r="L5" i="11"/>
  <c r="M7" i="12"/>
  <c r="M11" i="12" s="1"/>
  <c r="J20" i="5"/>
  <c r="G20" i="5"/>
  <c r="H17" i="12" s="1"/>
  <c r="N8" i="5"/>
  <c r="D48" i="10"/>
  <c r="D8" i="11" s="1"/>
  <c r="F20" i="5"/>
  <c r="G17" i="12" s="1"/>
  <c r="E48" i="10"/>
  <c r="E8" i="11" s="1"/>
  <c r="I20" i="5"/>
  <c r="J17" i="12" s="1"/>
  <c r="H20" i="5"/>
  <c r="I17" i="12" s="1"/>
  <c r="M20" i="5"/>
  <c r="C48" i="10"/>
  <c r="C8" i="11" s="1"/>
  <c r="L8" i="10"/>
  <c r="L9" i="10" s="1"/>
  <c r="L47" i="10" s="1"/>
  <c r="M8" i="10"/>
  <c r="M9" i="10" s="1"/>
  <c r="J8" i="10"/>
  <c r="J9" i="10" s="1"/>
  <c r="J47" i="10" s="1"/>
  <c r="K13" i="12" s="1"/>
  <c r="G8" i="10"/>
  <c r="G9" i="10" s="1"/>
  <c r="G47" i="10" s="1"/>
  <c r="H13" i="12" s="1"/>
  <c r="E8" i="10"/>
  <c r="E9" i="10" s="1"/>
  <c r="E47" i="10" s="1"/>
  <c r="F13" i="12" s="1"/>
  <c r="B8" i="10"/>
  <c r="B9" i="10" s="1"/>
  <c r="B47" i="10" s="1"/>
  <c r="I8" i="10"/>
  <c r="I9" i="10" s="1"/>
  <c r="D8" i="10"/>
  <c r="D9" i="10" s="1"/>
  <c r="D47" i="10" s="1"/>
  <c r="C8" i="10"/>
  <c r="C9" i="10" s="1"/>
  <c r="C47" i="10" s="1"/>
  <c r="D13" i="12" s="1"/>
  <c r="K8" i="10"/>
  <c r="K9" i="10" s="1"/>
  <c r="F8" i="10"/>
  <c r="F9" i="10" s="1"/>
  <c r="F47" i="10" s="1"/>
  <c r="G13" i="12" s="1"/>
  <c r="H8" i="10"/>
  <c r="H9" i="10" s="1"/>
  <c r="D4" i="7"/>
  <c r="C6" i="4"/>
  <c r="B48" i="10"/>
  <c r="N15" i="10"/>
  <c r="I5" i="11"/>
  <c r="C7" i="12"/>
  <c r="B11" i="12" s="1"/>
  <c r="N21" i="10"/>
  <c r="F11" i="12"/>
  <c r="M5" i="11"/>
  <c r="D11" i="12"/>
  <c r="N27" i="10"/>
  <c r="N83" i="9"/>
  <c r="N11" i="12" s="1"/>
  <c r="D21" i="8"/>
  <c r="N20" i="5" l="1"/>
  <c r="N21" i="5" s="1"/>
  <c r="L48" i="10"/>
  <c r="L8" i="11" s="1"/>
  <c r="K48" i="10"/>
  <c r="K8" i="11" s="1"/>
  <c r="I48" i="10"/>
  <c r="I8" i="11" s="1"/>
  <c r="H48" i="10"/>
  <c r="H8" i="11" s="1"/>
  <c r="M48" i="10"/>
  <c r="M8" i="11" s="1"/>
  <c r="N17" i="12"/>
  <c r="J48" i="10"/>
  <c r="J8" i="11" s="1"/>
  <c r="K17" i="12"/>
  <c r="D6" i="11"/>
  <c r="D7" i="11" s="1"/>
  <c r="D9" i="11" s="1"/>
  <c r="E13" i="12"/>
  <c r="E20" i="12" s="1"/>
  <c r="E22" i="12" s="1"/>
  <c r="L6" i="11"/>
  <c r="L7" i="11" s="1"/>
  <c r="M13" i="12"/>
  <c r="C11" i="12"/>
  <c r="E49" i="10"/>
  <c r="G48" i="10"/>
  <c r="G8" i="11" s="1"/>
  <c r="C49" i="10"/>
  <c r="I47" i="10"/>
  <c r="K47" i="10"/>
  <c r="H47" i="10"/>
  <c r="F48" i="10"/>
  <c r="F8" i="11" s="1"/>
  <c r="D179" i="3"/>
  <c r="N9" i="10"/>
  <c r="G6" i="11"/>
  <c r="G7" i="11" s="1"/>
  <c r="G20" i="12"/>
  <c r="G22" i="12" s="1"/>
  <c r="D49" i="10"/>
  <c r="J49" i="10"/>
  <c r="D20" i="12"/>
  <c r="D22" i="12" s="1"/>
  <c r="C4" i="4"/>
  <c r="C10" i="4" s="1"/>
  <c r="D10" i="4" s="1"/>
  <c r="B8" i="11"/>
  <c r="B49" i="10"/>
  <c r="C6" i="11"/>
  <c r="C7" i="11" s="1"/>
  <c r="C9" i="11" s="1"/>
  <c r="E6" i="11"/>
  <c r="E7" i="11" s="1"/>
  <c r="E9" i="11" s="1"/>
  <c r="F6" i="11"/>
  <c r="F7" i="11" s="1"/>
  <c r="N5" i="11"/>
  <c r="B6" i="11"/>
  <c r="B7" i="11" s="1"/>
  <c r="C13" i="12"/>
  <c r="B20" i="12" s="1"/>
  <c r="B22" i="12" s="1"/>
  <c r="B24" i="12" s="1"/>
  <c r="C5" i="12" s="1"/>
  <c r="L9" i="11" l="1"/>
  <c r="L49" i="10"/>
  <c r="C20" i="12"/>
  <c r="C22" i="12" s="1"/>
  <c r="C24" i="12" s="1"/>
  <c r="D5" i="12" s="1"/>
  <c r="D24" i="12" s="1"/>
  <c r="E5" i="12" s="1"/>
  <c r="E24" i="12" s="1"/>
  <c r="F5" i="12" s="1"/>
  <c r="H6" i="11"/>
  <c r="H7" i="11" s="1"/>
  <c r="H9" i="11" s="1"/>
  <c r="I13" i="12"/>
  <c r="K20" i="12"/>
  <c r="K22" i="12" s="1"/>
  <c r="L13" i="12"/>
  <c r="L20" i="12" s="1"/>
  <c r="L22" i="12" s="1"/>
  <c r="I6" i="11"/>
  <c r="I7" i="11" s="1"/>
  <c r="I9" i="11" s="1"/>
  <c r="J13" i="12"/>
  <c r="J20" i="12" s="1"/>
  <c r="J22" i="12" s="1"/>
  <c r="N48" i="10"/>
  <c r="N8" i="11" s="1"/>
  <c r="G49" i="10"/>
  <c r="G9" i="11"/>
  <c r="F20" i="12"/>
  <c r="F22" i="12" s="1"/>
  <c r="F9" i="11"/>
  <c r="I49" i="10"/>
  <c r="I20" i="12"/>
  <c r="I22" i="12" s="1"/>
  <c r="K49" i="10"/>
  <c r="K6" i="11"/>
  <c r="K7" i="11" s="1"/>
  <c r="K9" i="11" s="1"/>
  <c r="H49" i="10"/>
  <c r="H20" i="12"/>
  <c r="H22" i="12" s="1"/>
  <c r="F49" i="10"/>
  <c r="J6" i="11"/>
  <c r="J7" i="11" s="1"/>
  <c r="J9" i="11" s="1"/>
  <c r="C13" i="4"/>
  <c r="D13" i="4" s="1"/>
  <c r="C14" i="4"/>
  <c r="D14" i="4" s="1"/>
  <c r="C19" i="4"/>
  <c r="D19" i="4" s="1"/>
  <c r="C16" i="4"/>
  <c r="D16" i="4" s="1"/>
  <c r="C15" i="4"/>
  <c r="D15" i="4" s="1"/>
  <c r="C21" i="4"/>
  <c r="D21" i="4" s="1"/>
  <c r="C11" i="4"/>
  <c r="D11" i="4" s="1"/>
  <c r="C12" i="4"/>
  <c r="D12" i="4" s="1"/>
  <c r="C22" i="4"/>
  <c r="D22" i="4" s="1"/>
  <c r="C17" i="4"/>
  <c r="D17" i="4" s="1"/>
  <c r="C18" i="4"/>
  <c r="D18" i="4" s="1"/>
  <c r="C24" i="4"/>
  <c r="D24" i="4" s="1"/>
  <c r="C20" i="4"/>
  <c r="D20" i="4" s="1"/>
  <c r="C23" i="4"/>
  <c r="D23" i="4" s="1"/>
  <c r="B9" i="11"/>
  <c r="F24" i="12" l="1"/>
  <c r="G5" i="12" s="1"/>
  <c r="G24" i="12" s="1"/>
  <c r="H5" i="12" s="1"/>
  <c r="H24" i="12" s="1"/>
  <c r="I5" i="12" s="1"/>
  <c r="I24" i="12" s="1"/>
  <c r="J5" i="12" s="1"/>
  <c r="J24" i="12" s="1"/>
  <c r="K5" i="12" s="1"/>
  <c r="K24" i="12" s="1"/>
  <c r="L5" i="12" s="1"/>
  <c r="L24" i="12" s="1"/>
  <c r="M5" i="12" s="1"/>
  <c r="M74" i="9" l="1"/>
  <c r="M76" i="9" s="1"/>
  <c r="N76" i="9" s="1"/>
  <c r="M52" i="1"/>
  <c r="M56" i="1" s="1"/>
  <c r="N49" i="1"/>
  <c r="N74" i="9" s="1"/>
  <c r="M43" i="10" l="1"/>
  <c r="M45" i="10" s="1"/>
  <c r="N52" i="1"/>
  <c r="N43" i="10" l="1"/>
  <c r="N56" i="1"/>
  <c r="O52" i="1"/>
  <c r="C10" i="7" s="1"/>
  <c r="D10" i="7" s="1"/>
  <c r="D21" i="7" s="1"/>
  <c r="M47" i="10"/>
  <c r="N13" i="12" s="1"/>
  <c r="N45" i="10"/>
  <c r="N47" i="10" s="1"/>
  <c r="D128" i="3" l="1"/>
  <c r="D129" i="3" s="1"/>
  <c r="E130" i="3" s="1"/>
  <c r="E132" i="3" s="1"/>
  <c r="D24" i="3"/>
  <c r="D25" i="3" s="1"/>
  <c r="E26" i="3" s="1"/>
  <c r="E28" i="3" s="1"/>
  <c r="D102" i="3"/>
  <c r="D103" i="3" s="1"/>
  <c r="E104" i="3" s="1"/>
  <c r="E106" i="3" s="1"/>
  <c r="D180" i="3"/>
  <c r="D181" i="3" s="1"/>
  <c r="E182" i="3" s="1"/>
  <c r="E184" i="3" s="1"/>
  <c r="D154" i="3"/>
  <c r="D155" i="3" s="1"/>
  <c r="E156" i="3" s="1"/>
  <c r="E158" i="3" s="1"/>
  <c r="D76" i="3"/>
  <c r="D77" i="3" s="1"/>
  <c r="E78" i="3" s="1"/>
  <c r="E80" i="3" s="1"/>
  <c r="D50" i="3"/>
  <c r="D51" i="3" s="1"/>
  <c r="E52" i="3" s="1"/>
  <c r="E54" i="3" s="1"/>
  <c r="N49" i="10"/>
  <c r="N6" i="11"/>
  <c r="N7" i="11" s="1"/>
  <c r="N9" i="11" s="1"/>
  <c r="N20" i="12"/>
  <c r="N22" i="12" s="1"/>
  <c r="M49" i="10"/>
  <c r="M6" i="11"/>
  <c r="M7" i="11" s="1"/>
  <c r="M9" i="11" s="1"/>
  <c r="M20" i="12"/>
  <c r="M22" i="12" s="1"/>
  <c r="M24" i="12" s="1"/>
  <c r="N5" i="12" s="1"/>
  <c r="N24" i="12" l="1"/>
</calcChain>
</file>

<file path=xl/sharedStrings.xml><?xml version="1.0" encoding="utf-8"?>
<sst xmlns="http://schemas.openxmlformats.org/spreadsheetml/2006/main" count="463" uniqueCount="176">
  <si>
    <t>…</t>
  </si>
  <si>
    <t>3. ОЦІНКА ПРОДАЖІВ</t>
  </si>
  <si>
    <t>Місяць</t>
  </si>
  <si>
    <t>Разом</t>
  </si>
  <si>
    <t>У середньому</t>
  </si>
  <si>
    <t>Одиниця</t>
  </si>
  <si>
    <t>Прямі</t>
  </si>
  <si>
    <t>Роздрібні</t>
  </si>
  <si>
    <t>Загальний обсяг продажів усіх товарів/послуг</t>
  </si>
  <si>
    <t>Товар/послуга/група товарів 1</t>
  </si>
  <si>
    <t>Товар/послуга/група товарів 2</t>
  </si>
  <si>
    <t>Товар/послуга/група товарів 3</t>
  </si>
  <si>
    <t>Товар/послуга/група товарів 4</t>
  </si>
  <si>
    <t>ВИТРАТИ НА УТРИМАННЯ ПЕРСОНАЛУ</t>
  </si>
  <si>
    <t>№</t>
  </si>
  <si>
    <t>Персонал</t>
  </si>
  <si>
    <t>Місячна заробітна плата до утримання податків</t>
  </si>
  <si>
    <t>Внесок роботодавця</t>
  </si>
  <si>
    <t>Внески власника за себе у випадку індивідуального підприємництва:</t>
  </si>
  <si>
    <t>Загальні витрати на утримання персоналу (на місяць):</t>
  </si>
  <si>
    <t>Витрати на добір персоналу</t>
  </si>
  <si>
    <t>6.1 РОЗРАХУНОК СОБІВАРТОСТІ ПРОДУКЦІЇ</t>
  </si>
  <si>
    <t>Для виробника та надавача послуг</t>
  </si>
  <si>
    <t xml:space="preserve">Продукт 1: </t>
  </si>
  <si>
    <t>1. ЗМІННІ ВИТРАТИ НА ОДИНИЦЮ ПРОДУКЦІЇ</t>
  </si>
  <si>
    <t>Вихідні ресурси</t>
  </si>
  <si>
    <t>Закупівельна вартість</t>
  </si>
  <si>
    <t>Розрахункова кількість на одиницю продукції</t>
  </si>
  <si>
    <t>Розрахункові витрати на одиницю продукції</t>
  </si>
  <si>
    <t>Розрахункові сукупні змінні витрати на одиницю продукції (1)</t>
  </si>
  <si>
    <t>2. ПОСТІЙНІ ВИТРАТИ НА ОДИНИЦЮ ПРОДУКЦІЇ</t>
  </si>
  <si>
    <t>Розрахункові сукупні постійні витрати на місяць (2)</t>
  </si>
  <si>
    <t>Розрахункові сукупні змінні витрати підприємства на місяць (3)</t>
  </si>
  <si>
    <t>Співвідношення між постійними та змінними витратами (4)</t>
  </si>
  <si>
    <t>Розрахункові постійні витрати на одиницю продукції (5)</t>
  </si>
  <si>
    <t>3. ПОВНА СОБІВАРТІСТЬ ОДИНИЦІ ПРОДУКЦІЇ (6) = (1) + (5)</t>
  </si>
  <si>
    <t>Продукт 2</t>
  </si>
  <si>
    <t>Продукт 3:</t>
  </si>
  <si>
    <t>РОЗРАХУНОК СОБІВАРТОСТІ ПРОДУКЦІЇ</t>
  </si>
  <si>
    <t>Для підприємств роздрібної або гуртової торгівлі</t>
  </si>
  <si>
    <t>КОЕФІЦІЄНТ ПОСТІЙНИХ ВИТРАТ (%) (4)</t>
  </si>
  <si>
    <t>СУКУПНІ ПОСТІЙНІ ВИТРАТИ НА МІСЯЦЬ (2)</t>
  </si>
  <si>
    <t>СУКУПНІ ЗМІННІ ВИТРАТИ НА МІСЯЦЬ (3)</t>
  </si>
  <si>
    <t>Продукти</t>
  </si>
  <si>
    <t>Продукт 1</t>
  </si>
  <si>
    <t>Продукт 3</t>
  </si>
  <si>
    <t>Продукт 4</t>
  </si>
  <si>
    <t>Змінні витрати на одиницю продукції (1)</t>
  </si>
  <si>
    <t>Постійні витрати на одиницю продукції (5)</t>
  </si>
  <si>
    <t>Повна собівартість одиниці продукції  (6)</t>
  </si>
  <si>
    <t>6.3 ВІДОМІСТЬ ПОСТІЙНИХ ВИТРАТ</t>
  </si>
  <si>
    <t>Статті витрат</t>
  </si>
  <si>
    <t>Сума на місяць</t>
  </si>
  <si>
    <t>Електроенергія і водопостачання, зокрема водовідведення</t>
  </si>
  <si>
    <t>Робоча сила</t>
  </si>
  <si>
    <t>Амортизація</t>
  </si>
  <si>
    <t>Транспорт</t>
  </si>
  <si>
    <t>Сукупні постійні витрати на місяць</t>
  </si>
  <si>
    <t>6.4 ВІДОМІСТЬ АМОРТИЗАЦІЇ</t>
  </si>
  <si>
    <t>Обладнання</t>
  </si>
  <si>
    <t>Орієнтовна вартість покупки</t>
  </si>
  <si>
    <t>Орієнтовний термін експлуатації</t>
  </si>
  <si>
    <t>Амортизація на рік</t>
  </si>
  <si>
    <t>Амортизація на місяць</t>
  </si>
  <si>
    <t>6.5 СУКУПНІ ЗМІННІ ВИТРАТИ НА МІСЯЦЬ</t>
  </si>
  <si>
    <t>Змінні витрати на одиницю продукції (див. п. 6.1)</t>
  </si>
  <si>
    <t>Обсяг продукції на місяць (див. п. 3)</t>
  </si>
  <si>
    <t>Сукупні змінні витрати на місяць</t>
  </si>
  <si>
    <t>6.6 МІСЯЧНА ВІДОМІСТЬ ЗАКУПІВЕЛЬ</t>
  </si>
  <si>
    <t>Товар</t>
  </si>
  <si>
    <t>Товар 1</t>
  </si>
  <si>
    <t>Товар 2</t>
  </si>
  <si>
    <t>Товар 3</t>
  </si>
  <si>
    <t>Товар 4</t>
  </si>
  <si>
    <t>Розрахункова кількість одиниць товару, проданих за місяць</t>
  </si>
  <si>
    <t>Змінні витрати на одиницю товару (купівельна ціна)</t>
  </si>
  <si>
    <t>7.1 ПЛАН ПРОДАЖІВ</t>
  </si>
  <si>
    <t>РАЗОМ</t>
  </si>
  <si>
    <t>Прямі продажі</t>
  </si>
  <si>
    <t>Обсяг продажів</t>
  </si>
  <si>
    <t>Відпускна ціна</t>
  </si>
  <si>
    <t>Вартість продажів</t>
  </si>
  <si>
    <t>Роздріб</t>
  </si>
  <si>
    <t>Загальна вартість продажів усіх товарів</t>
  </si>
  <si>
    <t>7.2 ПЛАН ВИТРАТ</t>
  </si>
  <si>
    <t>Обсяг виробництва</t>
  </si>
  <si>
    <t>Змінні витрати на од.</t>
  </si>
  <si>
    <t>Сукупні змінні витрати</t>
  </si>
  <si>
    <t>Сукупні змінні витрати підприємства</t>
  </si>
  <si>
    <t>Сукупні постійні витрати</t>
  </si>
  <si>
    <t>Повна собівартість</t>
  </si>
  <si>
    <t>7.3 ПЛАН ПРИБУТКУ</t>
  </si>
  <si>
    <t>Місяця</t>
  </si>
  <si>
    <t>Загальна вартість продажів</t>
  </si>
  <si>
    <t>Валовий прибуток</t>
  </si>
  <si>
    <t>Чистий прибуток</t>
  </si>
  <si>
    <t>7.4 ПЛАН РУХУ ГРОШОВИХ КОШТІВ</t>
  </si>
  <si>
    <t>До</t>
  </si>
  <si>
    <t>A: Грошові кошти на початок місяця</t>
  </si>
  <si>
    <t>Кошти від продажу за готівковий рахунок</t>
  </si>
  <si>
    <t>Надходження коштів від позик</t>
  </si>
  <si>
    <t>Інші надходження коштів</t>
  </si>
  <si>
    <t>Витрати на утримання персоналу</t>
  </si>
  <si>
    <t>Покриття постійних витрат</t>
  </si>
  <si>
    <t>Погашення позик</t>
  </si>
  <si>
    <t>Закупівлі</t>
  </si>
  <si>
    <t>Закупівлі в кредит</t>
  </si>
  <si>
    <t>Інвестиції</t>
  </si>
  <si>
    <t>Інші витрати коштів</t>
  </si>
  <si>
    <t>D: Грошові кошти на кінець місяця (A+B-C)</t>
  </si>
  <si>
    <t xml:space="preserve"> Рух грошових коштів (B-C)</t>
  </si>
  <si>
    <t>B: Разом надходжень коштів</t>
  </si>
  <si>
    <t>C: Разом витрат коштів</t>
  </si>
  <si>
    <t>8. НЕОБХІДНИЙ СТАРТОВИЙ КАПІТАЛ</t>
  </si>
  <si>
    <t>Капіталовкладення</t>
  </si>
  <si>
    <t>Сума</t>
  </si>
  <si>
    <t>Оборотний капітал</t>
  </si>
  <si>
    <t>Земля</t>
  </si>
  <si>
    <t>Будівля</t>
  </si>
  <si>
    <t>Різне</t>
  </si>
  <si>
    <t>Сукупний капітал для початкових капіталовкладень</t>
  </si>
  <si>
    <t>Заробітна плата</t>
  </si>
  <si>
    <t>Різні господарські витрати</t>
  </si>
  <si>
    <t>Сукупний необхідний оборотний капітал</t>
  </si>
  <si>
    <t>Необхідний стартовий капітал</t>
  </si>
  <si>
    <t>Товар/послуга/група товарів 5</t>
  </si>
  <si>
    <t>Товар/послуга/група товарів 6</t>
  </si>
  <si>
    <t>Товар/послуга/група товарів 7</t>
  </si>
  <si>
    <t>Напої холодні</t>
  </si>
  <si>
    <t>кг</t>
  </si>
  <si>
    <t>одиниць</t>
  </si>
  <si>
    <t>Податкові нарахування ЄСВ (22% від окладу)</t>
  </si>
  <si>
    <t>Військовий збір, 1.5% (відрахування із заробітної плати)</t>
  </si>
  <si>
    <t>Податок на доходи фізичних осіб, 18% (відрахування із заробітної плати)</t>
  </si>
  <si>
    <t>Всього до сплати податків в місяць</t>
  </si>
  <si>
    <t>Фактична заробітна плата працівника</t>
  </si>
  <si>
    <t>Витрати на маркетинг</t>
  </si>
  <si>
    <t>Посилуги охорони</t>
  </si>
  <si>
    <t>Прибирання території та вивезення сміття</t>
  </si>
  <si>
    <t xml:space="preserve">Продукт 4: </t>
  </si>
  <si>
    <t xml:space="preserve">Продукт 5: </t>
  </si>
  <si>
    <t xml:space="preserve">Продукт 6: </t>
  </si>
  <si>
    <t xml:space="preserve">Продукт 7: </t>
  </si>
  <si>
    <t>Продукт 5</t>
  </si>
  <si>
    <t>Продукт 6</t>
  </si>
  <si>
    <t>Продукт 7</t>
  </si>
  <si>
    <t>Грант на власну справу</t>
  </si>
  <si>
    <t>Запаси сировини та матеріалів</t>
  </si>
  <si>
    <t>Непередбачувані витрати</t>
  </si>
  <si>
    <t>Повна хімчистка салону автомобіля</t>
  </si>
  <si>
    <t>Хімчистка салону повністю (шкіряні сидіння)</t>
  </si>
  <si>
    <t>Хімчистка сидінь автомобіля</t>
  </si>
  <si>
    <t>Хімчистка стелі автомобіля</t>
  </si>
  <si>
    <t>Хімчистка підлоги автомобіля</t>
  </si>
  <si>
    <t>Хімчистка карт автомобіля</t>
  </si>
  <si>
    <t xml:space="preserve">Хімія для салону MEHRZWECKREINIGER
Від фірми Koch
</t>
  </si>
  <si>
    <t>Засіб по догляду за пластико-вими поверхнями салону авто TOP STAR від фірми Kohc</t>
  </si>
  <si>
    <t>Мікрофібри</t>
  </si>
  <si>
    <t>Флакон з піноутворюючим дозатором</t>
  </si>
  <si>
    <t xml:space="preserve">SGCB Detail Brush набір кісточок для детейлінгу </t>
  </si>
  <si>
    <t>Засіб по догляду за пластиковими поверх-нями салону авто TOP STAR від фірми Kohc</t>
  </si>
  <si>
    <t>Засіб для догляду і консервації шкіряних сидінь Leather Star від компанії Koch</t>
  </si>
  <si>
    <t>Орендна плата</t>
  </si>
  <si>
    <t>Податки та збори (в ролі ФОП) ЄСВ+ЄП</t>
  </si>
  <si>
    <t>Миючий пилосос Karcher Puzzi 8/1C</t>
  </si>
  <si>
    <t>Пароочисник Karcher SC 3 Easy Fix Premium</t>
  </si>
  <si>
    <t>Пилосос Kercher NT 50/2 Me Classic 1/667-030.0</t>
  </si>
  <si>
    <t xml:space="preserve"> Торнадор з насадкою для пилососа </t>
  </si>
  <si>
    <t xml:space="preserve"> Торнадор Z 022 Gold</t>
  </si>
  <si>
    <t xml:space="preserve"> Компресор AirCast СБ/С-100 LB30А</t>
  </si>
  <si>
    <t>Мийка високого тиску Кеrcher K 4 Premium FC Car&amp;Home 1.324-100.0</t>
  </si>
  <si>
    <t>Генератор сухого туману  Profinstrument Торнадо 4</t>
  </si>
  <si>
    <t>SGCB Water Dryer турбосушка з підігрівом</t>
  </si>
  <si>
    <t>Ремонт приміщення</t>
  </si>
  <si>
    <t>Робота детейлера</t>
  </si>
  <si>
    <t>Середні постійні витрати на місяць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</si>
</sst>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₴&quot;_-;\-* #,##0.00\ &quot;₴&quot;_-;_-* &quot;-&quot;??\ &quot;₴&quot;_-;_-@_-"/>
    <numFmt numFmtId="164" formatCode="0.000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top" wrapText="1"/>
    </xf>
    <xf numFmtId="0" fontId="0" fillId="0" borderId="5" xfId="0" applyBorder="1"/>
    <xf numFmtId="0" fontId="1" fillId="0" borderId="12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0" xfId="0" applyFont="1"/>
    <xf numFmtId="9" fontId="0" fillId="0" borderId="0" xfId="1" applyFo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6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Border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0" fillId="0" borderId="19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4" fillId="0" borderId="6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left" vertical="top" wrapText="1"/>
    </xf>
    <xf numFmtId="0" fontId="1" fillId="0" borderId="9" xfId="0" applyFont="1" applyBorder="1" applyAlignment="1">
      <alignment wrapText="1"/>
    </xf>
    <xf numFmtId="0" fontId="0" fillId="0" borderId="20" xfId="0" applyBorder="1"/>
    <xf numFmtId="0" fontId="0" fillId="0" borderId="2" xfId="0" applyBorder="1"/>
    <xf numFmtId="0" fontId="0" fillId="0" borderId="25" xfId="0" applyBorder="1"/>
    <xf numFmtId="0" fontId="0" fillId="0" borderId="18" xfId="0" applyBorder="1" applyAlignment="1">
      <alignment horizontal="right"/>
    </xf>
    <xf numFmtId="0" fontId="1" fillId="0" borderId="23" xfId="0" applyFont="1" applyBorder="1"/>
    <xf numFmtId="0" fontId="1" fillId="0" borderId="28" xfId="0" applyFont="1" applyBorder="1"/>
    <xf numFmtId="0" fontId="0" fillId="0" borderId="29" xfId="0" applyBorder="1"/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0" xfId="0" applyBorder="1"/>
    <xf numFmtId="0" fontId="1" fillId="0" borderId="5" xfId="0" applyFont="1" applyBorder="1"/>
    <xf numFmtId="0" fontId="1" fillId="0" borderId="12" xfId="0" applyFont="1" applyBorder="1" applyAlignment="1">
      <alignment wrapText="1"/>
    </xf>
    <xf numFmtId="0" fontId="8" fillId="0" borderId="0" xfId="0" applyFont="1"/>
    <xf numFmtId="0" fontId="9" fillId="0" borderId="17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" fillId="0" borderId="20" xfId="0" applyFont="1" applyBorder="1" applyAlignment="1">
      <alignment horizontal="center" wrapText="1"/>
    </xf>
    <xf numFmtId="0" fontId="0" fillId="0" borderId="35" xfId="0" applyBorder="1"/>
    <xf numFmtId="0" fontId="1" fillId="0" borderId="8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0" fillId="0" borderId="17" xfId="0" applyBorder="1"/>
    <xf numFmtId="0" fontId="10" fillId="0" borderId="12" xfId="0" applyFont="1" applyBorder="1"/>
    <xf numFmtId="2" fontId="0" fillId="0" borderId="16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44" fontId="0" fillId="0" borderId="1" xfId="2" applyFont="1" applyBorder="1"/>
    <xf numFmtId="44" fontId="0" fillId="0" borderId="5" xfId="2" applyFont="1" applyBorder="1"/>
    <xf numFmtId="165" fontId="0" fillId="0" borderId="1" xfId="0" applyNumberFormat="1" applyBorder="1"/>
    <xf numFmtId="44" fontId="0" fillId="0" borderId="16" xfId="2" applyFont="1" applyBorder="1"/>
    <xf numFmtId="44" fontId="0" fillId="0" borderId="1" xfId="0" applyNumberFormat="1" applyBorder="1"/>
    <xf numFmtId="1" fontId="0" fillId="0" borderId="5" xfId="0" applyNumberFormat="1" applyBorder="1"/>
    <xf numFmtId="1" fontId="0" fillId="0" borderId="0" xfId="0" applyNumberFormat="1"/>
    <xf numFmtId="0" fontId="5" fillId="0" borderId="6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12" fillId="2" borderId="7" xfId="0" applyFont="1" applyFill="1" applyBorder="1"/>
    <xf numFmtId="0" fontId="12" fillId="2" borderId="8" xfId="0" applyFont="1" applyFill="1" applyBorder="1"/>
    <xf numFmtId="0" fontId="0" fillId="0" borderId="36" xfId="0" applyBorder="1"/>
    <xf numFmtId="0" fontId="12" fillId="2" borderId="7" xfId="0" quotePrefix="1" applyFont="1" applyFill="1" applyBorder="1"/>
    <xf numFmtId="44" fontId="0" fillId="0" borderId="1" xfId="2" applyFont="1" applyBorder="1" applyAlignment="1">
      <alignment horizontal="right"/>
    </xf>
    <xf numFmtId="44" fontId="0" fillId="0" borderId="0" xfId="2" applyFont="1"/>
    <xf numFmtId="0" fontId="10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</cellXfs>
  <cellStyles count="3">
    <cellStyle name="Відсотковий" xfId="1" builtinId="5"/>
    <cellStyle name="Грошовий" xfId="2" builtinId="4"/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6"/>
  <sheetViews>
    <sheetView topLeftCell="A35" workbookViewId="0">
      <selection activeCell="F45" sqref="F45"/>
    </sheetView>
  </sheetViews>
  <sheetFormatPr defaultRowHeight="14.4" x14ac:dyDescent="0.3"/>
  <cols>
    <col min="15" max="15" width="10.88671875" customWidth="1"/>
  </cols>
  <sheetData>
    <row r="1" spans="1:15" ht="15.6" x14ac:dyDescent="0.3">
      <c r="A1" s="104" t="s">
        <v>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5" ht="15" thickBot="1" x14ac:dyDescent="0.35"/>
    <row r="3" spans="1:15" ht="15" thickBot="1" x14ac:dyDescent="0.35">
      <c r="A3" s="5" t="s">
        <v>2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7" t="s">
        <v>3</v>
      </c>
      <c r="O3" s="17" t="s">
        <v>4</v>
      </c>
    </row>
    <row r="4" spans="1:15" ht="8.25" customHeight="1" x14ac:dyDescent="0.3"/>
    <row r="5" spans="1:15" x14ac:dyDescent="0.3">
      <c r="A5" s="105" t="s">
        <v>9</v>
      </c>
      <c r="B5" s="105"/>
      <c r="C5" s="105"/>
      <c r="D5" s="105"/>
      <c r="E5" s="106" t="s">
        <v>149</v>
      </c>
      <c r="F5" s="107"/>
      <c r="G5" s="107"/>
      <c r="H5" s="108"/>
      <c r="I5" t="s">
        <v>5</v>
      </c>
      <c r="J5" s="1" t="s">
        <v>130</v>
      </c>
    </row>
    <row r="6" spans="1:15" ht="6.75" customHeight="1" thickBot="1" x14ac:dyDescent="0.35"/>
    <row r="7" spans="1:15" ht="15" thickBot="1" x14ac:dyDescent="0.35">
      <c r="A7" s="8" t="s">
        <v>6</v>
      </c>
      <c r="B7" s="97">
        <v>6</v>
      </c>
      <c r="C7" s="97">
        <v>8</v>
      </c>
      <c r="D7" s="97">
        <v>8</v>
      </c>
      <c r="E7" s="97">
        <v>13</v>
      </c>
      <c r="F7" s="97">
        <v>11</v>
      </c>
      <c r="G7" s="97">
        <v>9</v>
      </c>
      <c r="H7" s="97">
        <v>8</v>
      </c>
      <c r="I7" s="97">
        <v>8</v>
      </c>
      <c r="J7" s="97">
        <v>11</v>
      </c>
      <c r="K7" s="97">
        <v>13</v>
      </c>
      <c r="L7" s="97">
        <v>10</v>
      </c>
      <c r="M7" s="97">
        <v>8</v>
      </c>
      <c r="N7" s="10">
        <f>SUM(B7:M7)</f>
        <v>113</v>
      </c>
      <c r="O7" s="94"/>
    </row>
    <row r="8" spans="1:15" ht="15" thickBot="1" x14ac:dyDescent="0.35">
      <c r="A8" s="11" t="s">
        <v>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0">
        <f>SUM(B8:M8)</f>
        <v>0</v>
      </c>
      <c r="O8" s="94"/>
    </row>
    <row r="9" spans="1:15" ht="15" thickBot="1" x14ac:dyDescent="0.35">
      <c r="A9" s="11" t="s">
        <v>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0">
        <f>SUM(B9:M9)</f>
        <v>0</v>
      </c>
      <c r="O9" s="94"/>
    </row>
    <row r="10" spans="1:15" ht="15" thickBot="1" x14ac:dyDescent="0.35">
      <c r="A10" s="13" t="s">
        <v>3</v>
      </c>
      <c r="B10" s="14">
        <f>SUM(B7:B9)</f>
        <v>6</v>
      </c>
      <c r="C10" s="14">
        <f t="shared" ref="C10:N10" si="0">SUM(C7:C9)</f>
        <v>8</v>
      </c>
      <c r="D10" s="14">
        <f t="shared" si="0"/>
        <v>8</v>
      </c>
      <c r="E10" s="14">
        <f t="shared" si="0"/>
        <v>13</v>
      </c>
      <c r="F10" s="14">
        <f t="shared" si="0"/>
        <v>11</v>
      </c>
      <c r="G10" s="14">
        <f t="shared" si="0"/>
        <v>9</v>
      </c>
      <c r="H10" s="14">
        <f t="shared" si="0"/>
        <v>8</v>
      </c>
      <c r="I10" s="14">
        <f t="shared" si="0"/>
        <v>8</v>
      </c>
      <c r="J10" s="14">
        <f t="shared" si="0"/>
        <v>11</v>
      </c>
      <c r="K10" s="14">
        <f t="shared" si="0"/>
        <v>13</v>
      </c>
      <c r="L10" s="14">
        <f t="shared" si="0"/>
        <v>10</v>
      </c>
      <c r="M10" s="14">
        <f t="shared" si="0"/>
        <v>8</v>
      </c>
      <c r="N10" s="15">
        <f t="shared" si="0"/>
        <v>113</v>
      </c>
      <c r="O10" s="93">
        <f>N10/12</f>
        <v>9.4166666666666661</v>
      </c>
    </row>
    <row r="11" spans="1:15" ht="8.25" customHeight="1" x14ac:dyDescent="0.3">
      <c r="O11" s="94"/>
    </row>
    <row r="12" spans="1:15" x14ac:dyDescent="0.3">
      <c r="A12" s="105" t="s">
        <v>10</v>
      </c>
      <c r="B12" s="105"/>
      <c r="C12" s="105"/>
      <c r="D12" s="105"/>
      <c r="E12" s="106" t="s">
        <v>150</v>
      </c>
      <c r="F12" s="107"/>
      <c r="G12" s="107"/>
      <c r="H12" s="108"/>
      <c r="I12" s="2" t="s">
        <v>5</v>
      </c>
      <c r="J12" s="1" t="s">
        <v>130</v>
      </c>
      <c r="O12" s="94"/>
    </row>
    <row r="13" spans="1:15" ht="7.5" customHeight="1" thickBot="1" x14ac:dyDescent="0.35">
      <c r="O13" s="94"/>
    </row>
    <row r="14" spans="1:15" ht="15" thickBot="1" x14ac:dyDescent="0.35">
      <c r="A14" s="8" t="s">
        <v>6</v>
      </c>
      <c r="B14" s="97">
        <v>5</v>
      </c>
      <c r="C14" s="97">
        <v>6</v>
      </c>
      <c r="D14" s="97">
        <v>6</v>
      </c>
      <c r="E14" s="97">
        <v>9</v>
      </c>
      <c r="F14" s="97">
        <v>10</v>
      </c>
      <c r="G14" s="97">
        <v>10</v>
      </c>
      <c r="H14" s="97">
        <v>8</v>
      </c>
      <c r="I14" s="97">
        <v>8</v>
      </c>
      <c r="J14" s="97">
        <v>7</v>
      </c>
      <c r="K14" s="97">
        <v>7</v>
      </c>
      <c r="L14" s="97">
        <v>7</v>
      </c>
      <c r="M14" s="97">
        <v>7</v>
      </c>
      <c r="N14" s="10">
        <f>SUM(B14:M14)</f>
        <v>90</v>
      </c>
      <c r="O14" s="94"/>
    </row>
    <row r="15" spans="1:15" ht="15" thickBot="1" x14ac:dyDescent="0.35">
      <c r="A15" s="11" t="s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0">
        <f>SUM(B15:M15)</f>
        <v>0</v>
      </c>
      <c r="O15" s="94"/>
    </row>
    <row r="16" spans="1:15" ht="15" thickBot="1" x14ac:dyDescent="0.35">
      <c r="A16" s="1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0">
        <f>SUM(B16:M16)</f>
        <v>0</v>
      </c>
      <c r="O16" s="94"/>
    </row>
    <row r="17" spans="1:15" ht="15" thickBot="1" x14ac:dyDescent="0.35">
      <c r="A17" s="13" t="s">
        <v>3</v>
      </c>
      <c r="B17" s="14">
        <f t="shared" ref="B17:N17" si="1">SUM(B14:B16)</f>
        <v>5</v>
      </c>
      <c r="C17" s="14">
        <f t="shared" si="1"/>
        <v>6</v>
      </c>
      <c r="D17" s="14">
        <f t="shared" si="1"/>
        <v>6</v>
      </c>
      <c r="E17" s="14">
        <f t="shared" si="1"/>
        <v>9</v>
      </c>
      <c r="F17" s="14">
        <f t="shared" si="1"/>
        <v>10</v>
      </c>
      <c r="G17" s="14">
        <f t="shared" si="1"/>
        <v>10</v>
      </c>
      <c r="H17" s="14">
        <f t="shared" si="1"/>
        <v>8</v>
      </c>
      <c r="I17" s="14">
        <f t="shared" si="1"/>
        <v>8</v>
      </c>
      <c r="J17" s="14">
        <f t="shared" si="1"/>
        <v>7</v>
      </c>
      <c r="K17" s="14">
        <f t="shared" si="1"/>
        <v>7</v>
      </c>
      <c r="L17" s="14">
        <f t="shared" si="1"/>
        <v>7</v>
      </c>
      <c r="M17" s="14">
        <f t="shared" si="1"/>
        <v>7</v>
      </c>
      <c r="N17" s="15">
        <f t="shared" si="1"/>
        <v>90</v>
      </c>
      <c r="O17" s="93">
        <f>N17/12</f>
        <v>7.5</v>
      </c>
    </row>
    <row r="18" spans="1:15" x14ac:dyDescent="0.3">
      <c r="O18" s="94"/>
    </row>
    <row r="19" spans="1:15" x14ac:dyDescent="0.3">
      <c r="A19" s="105" t="s">
        <v>11</v>
      </c>
      <c r="B19" s="105"/>
      <c r="C19" s="105"/>
      <c r="D19" s="105"/>
      <c r="E19" s="106" t="s">
        <v>151</v>
      </c>
      <c r="F19" s="107"/>
      <c r="G19" s="107"/>
      <c r="H19" s="108"/>
      <c r="I19" s="2" t="s">
        <v>5</v>
      </c>
      <c r="J19" s="1" t="s">
        <v>130</v>
      </c>
      <c r="O19" s="94"/>
    </row>
    <row r="20" spans="1:15" ht="15" thickBot="1" x14ac:dyDescent="0.35">
      <c r="O20" s="94"/>
    </row>
    <row r="21" spans="1:15" ht="15" thickBot="1" x14ac:dyDescent="0.35">
      <c r="A21" s="8" t="s">
        <v>6</v>
      </c>
      <c r="B21" s="97">
        <v>7</v>
      </c>
      <c r="C21" s="97">
        <v>5</v>
      </c>
      <c r="D21" s="97">
        <v>7</v>
      </c>
      <c r="E21" s="97">
        <v>4</v>
      </c>
      <c r="F21" s="97">
        <v>5</v>
      </c>
      <c r="G21" s="97">
        <v>7</v>
      </c>
      <c r="H21" s="97">
        <v>3</v>
      </c>
      <c r="I21" s="97">
        <v>7</v>
      </c>
      <c r="J21" s="97">
        <v>5</v>
      </c>
      <c r="K21" s="97">
        <v>4</v>
      </c>
      <c r="L21" s="97">
        <v>6</v>
      </c>
      <c r="M21" s="97">
        <v>4</v>
      </c>
      <c r="N21" s="10">
        <f>SUM(B21:M21)</f>
        <v>64</v>
      </c>
      <c r="O21" s="94"/>
    </row>
    <row r="22" spans="1:15" ht="15" thickBot="1" x14ac:dyDescent="0.35">
      <c r="A22" s="11" t="s">
        <v>7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0">
        <f>SUM(B22:M22)</f>
        <v>0</v>
      </c>
      <c r="O22" s="94"/>
    </row>
    <row r="23" spans="1:15" ht="15" thickBot="1" x14ac:dyDescent="0.35">
      <c r="A23" s="1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0">
        <f>SUM(B23:M23)</f>
        <v>0</v>
      </c>
      <c r="O23" s="94"/>
    </row>
    <row r="24" spans="1:15" ht="15" thickBot="1" x14ac:dyDescent="0.35">
      <c r="A24" s="13" t="s">
        <v>3</v>
      </c>
      <c r="B24" s="14">
        <f t="shared" ref="B24:N24" si="2">SUM(B21:B23)</f>
        <v>7</v>
      </c>
      <c r="C24" s="14">
        <f t="shared" si="2"/>
        <v>5</v>
      </c>
      <c r="D24" s="14">
        <f t="shared" si="2"/>
        <v>7</v>
      </c>
      <c r="E24" s="14">
        <f t="shared" si="2"/>
        <v>4</v>
      </c>
      <c r="F24" s="14">
        <f t="shared" si="2"/>
        <v>5</v>
      </c>
      <c r="G24" s="14">
        <f t="shared" si="2"/>
        <v>7</v>
      </c>
      <c r="H24" s="14">
        <f t="shared" si="2"/>
        <v>3</v>
      </c>
      <c r="I24" s="14">
        <f t="shared" si="2"/>
        <v>7</v>
      </c>
      <c r="J24" s="14">
        <f t="shared" si="2"/>
        <v>5</v>
      </c>
      <c r="K24" s="14">
        <f t="shared" si="2"/>
        <v>4</v>
      </c>
      <c r="L24" s="14">
        <f t="shared" si="2"/>
        <v>6</v>
      </c>
      <c r="M24" s="14">
        <f t="shared" si="2"/>
        <v>4</v>
      </c>
      <c r="N24" s="15">
        <f t="shared" si="2"/>
        <v>64</v>
      </c>
      <c r="O24" s="93">
        <f>N24/12</f>
        <v>5.333333333333333</v>
      </c>
    </row>
    <row r="25" spans="1:15" x14ac:dyDescent="0.3">
      <c r="O25" s="94"/>
    </row>
    <row r="26" spans="1:15" x14ac:dyDescent="0.3">
      <c r="A26" s="105" t="s">
        <v>12</v>
      </c>
      <c r="B26" s="105"/>
      <c r="C26" s="105"/>
      <c r="D26" s="105"/>
      <c r="E26" s="106" t="s">
        <v>152</v>
      </c>
      <c r="F26" s="107"/>
      <c r="G26" s="107"/>
      <c r="H26" s="108"/>
      <c r="I26" s="2" t="s">
        <v>5</v>
      </c>
      <c r="J26" s="1" t="s">
        <v>130</v>
      </c>
      <c r="O26" s="94"/>
    </row>
    <row r="27" spans="1:15" ht="15" thickBot="1" x14ac:dyDescent="0.35">
      <c r="O27" s="94"/>
    </row>
    <row r="28" spans="1:15" ht="15" thickBot="1" x14ac:dyDescent="0.35">
      <c r="A28" s="8" t="s">
        <v>6</v>
      </c>
      <c r="B28" s="97">
        <v>1</v>
      </c>
      <c r="C28" s="97">
        <v>1</v>
      </c>
      <c r="D28" s="97">
        <v>2</v>
      </c>
      <c r="E28" s="97">
        <v>3</v>
      </c>
      <c r="F28" s="97">
        <v>2</v>
      </c>
      <c r="G28" s="97">
        <v>2</v>
      </c>
      <c r="H28" s="97">
        <v>2</v>
      </c>
      <c r="I28" s="97">
        <v>1</v>
      </c>
      <c r="J28" s="97">
        <v>1</v>
      </c>
      <c r="K28" s="97">
        <v>1</v>
      </c>
      <c r="L28" s="97">
        <v>1</v>
      </c>
      <c r="M28" s="97">
        <v>1</v>
      </c>
      <c r="N28" s="98">
        <f>SUM(B28:M28)</f>
        <v>18</v>
      </c>
      <c r="O28" s="94"/>
    </row>
    <row r="29" spans="1:15" ht="15" thickBot="1" x14ac:dyDescent="0.35">
      <c r="A29" s="11" t="s">
        <v>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0">
        <f>SUM(B29:M29)</f>
        <v>0</v>
      </c>
      <c r="O29" s="94"/>
    </row>
    <row r="30" spans="1:15" ht="15" thickBot="1" x14ac:dyDescent="0.35">
      <c r="A30" s="11" t="s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0">
        <f>SUM(B30:M30)</f>
        <v>0</v>
      </c>
      <c r="O30" s="94"/>
    </row>
    <row r="31" spans="1:15" ht="15" thickBot="1" x14ac:dyDescent="0.35">
      <c r="A31" s="13" t="s">
        <v>3</v>
      </c>
      <c r="B31" s="14">
        <f t="shared" ref="B31:N31" si="3">SUM(B28:B30)</f>
        <v>1</v>
      </c>
      <c r="C31" s="14">
        <f t="shared" si="3"/>
        <v>1</v>
      </c>
      <c r="D31" s="14">
        <f t="shared" si="3"/>
        <v>2</v>
      </c>
      <c r="E31" s="14">
        <f t="shared" si="3"/>
        <v>3</v>
      </c>
      <c r="F31" s="14">
        <f t="shared" si="3"/>
        <v>2</v>
      </c>
      <c r="G31" s="14">
        <f t="shared" si="3"/>
        <v>2</v>
      </c>
      <c r="H31" s="14">
        <f t="shared" si="3"/>
        <v>2</v>
      </c>
      <c r="I31" s="14">
        <f t="shared" si="3"/>
        <v>1</v>
      </c>
      <c r="J31" s="14">
        <f t="shared" si="3"/>
        <v>1</v>
      </c>
      <c r="K31" s="14">
        <f t="shared" si="3"/>
        <v>1</v>
      </c>
      <c r="L31" s="14">
        <f t="shared" si="3"/>
        <v>1</v>
      </c>
      <c r="M31" s="14">
        <f t="shared" si="3"/>
        <v>1</v>
      </c>
      <c r="N31" s="15">
        <f t="shared" si="3"/>
        <v>18</v>
      </c>
      <c r="O31" s="93">
        <f>N31/12</f>
        <v>1.5</v>
      </c>
    </row>
    <row r="32" spans="1:15" x14ac:dyDescent="0.3">
      <c r="E32" s="74"/>
      <c r="F32" s="75"/>
      <c r="G32" s="75"/>
      <c r="H32" s="76"/>
      <c r="J32" s="77"/>
      <c r="O32" s="94"/>
    </row>
    <row r="33" spans="1:15" x14ac:dyDescent="0.3">
      <c r="A33" s="105" t="s">
        <v>125</v>
      </c>
      <c r="B33" s="105"/>
      <c r="C33" s="105"/>
      <c r="D33" s="105"/>
      <c r="E33" s="106" t="s">
        <v>153</v>
      </c>
      <c r="F33" s="107"/>
      <c r="G33" s="107"/>
      <c r="H33" s="108"/>
      <c r="I33" s="2" t="s">
        <v>5</v>
      </c>
      <c r="J33" s="1" t="s">
        <v>130</v>
      </c>
      <c r="O33" s="94"/>
    </row>
    <row r="34" spans="1:15" ht="15" thickBot="1" x14ac:dyDescent="0.35">
      <c r="O34" s="94"/>
    </row>
    <row r="35" spans="1:15" ht="15" thickBot="1" x14ac:dyDescent="0.35">
      <c r="A35" s="8" t="s">
        <v>6</v>
      </c>
      <c r="B35" s="97">
        <v>1</v>
      </c>
      <c r="C35" s="97">
        <v>2</v>
      </c>
      <c r="D35" s="97">
        <v>2</v>
      </c>
      <c r="E35" s="97">
        <v>3</v>
      </c>
      <c r="F35" s="97">
        <v>3</v>
      </c>
      <c r="G35" s="97">
        <v>3</v>
      </c>
      <c r="H35" s="97">
        <v>3</v>
      </c>
      <c r="I35" s="97">
        <v>2</v>
      </c>
      <c r="J35" s="97">
        <v>2</v>
      </c>
      <c r="K35" s="97">
        <v>1</v>
      </c>
      <c r="L35" s="100">
        <v>1</v>
      </c>
      <c r="M35" s="97">
        <v>3</v>
      </c>
      <c r="N35" s="98">
        <f>SUM(B35:M35)</f>
        <v>26</v>
      </c>
      <c r="O35" s="94"/>
    </row>
    <row r="36" spans="1:15" ht="15" thickBot="1" x14ac:dyDescent="0.35">
      <c r="A36" s="11" t="s">
        <v>7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0">
        <f>SUM(B36:M36)</f>
        <v>0</v>
      </c>
      <c r="O36" s="94"/>
    </row>
    <row r="37" spans="1:15" ht="15" thickBot="1" x14ac:dyDescent="0.35">
      <c r="A37" s="11" t="s">
        <v>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0">
        <f>SUM(B37:M37)</f>
        <v>0</v>
      </c>
      <c r="O37" s="94"/>
    </row>
    <row r="38" spans="1:15" ht="15" thickBot="1" x14ac:dyDescent="0.35">
      <c r="A38" s="13" t="s">
        <v>3</v>
      </c>
      <c r="B38" s="14">
        <f t="shared" ref="B38:N38" si="4">SUM(B35:B37)</f>
        <v>1</v>
      </c>
      <c r="C38" s="14">
        <f t="shared" si="4"/>
        <v>2</v>
      </c>
      <c r="D38" s="14">
        <f t="shared" si="4"/>
        <v>2</v>
      </c>
      <c r="E38" s="14">
        <f t="shared" si="4"/>
        <v>3</v>
      </c>
      <c r="F38" s="14">
        <f t="shared" si="4"/>
        <v>3</v>
      </c>
      <c r="G38" s="14">
        <f t="shared" si="4"/>
        <v>3</v>
      </c>
      <c r="H38" s="14">
        <f t="shared" si="4"/>
        <v>3</v>
      </c>
      <c r="I38" s="14">
        <f t="shared" si="4"/>
        <v>2</v>
      </c>
      <c r="J38" s="14">
        <f t="shared" si="4"/>
        <v>2</v>
      </c>
      <c r="K38" s="14">
        <f t="shared" si="4"/>
        <v>1</v>
      </c>
      <c r="L38" s="14">
        <f t="shared" si="4"/>
        <v>1</v>
      </c>
      <c r="M38" s="14">
        <f t="shared" si="4"/>
        <v>3</v>
      </c>
      <c r="N38" s="15">
        <f t="shared" si="4"/>
        <v>26</v>
      </c>
      <c r="O38" s="93">
        <f>N38/12</f>
        <v>2.1666666666666665</v>
      </c>
    </row>
    <row r="39" spans="1:15" x14ac:dyDescent="0.3">
      <c r="E39" s="74"/>
      <c r="F39" s="75"/>
      <c r="G39" s="75"/>
      <c r="H39" s="76"/>
      <c r="J39" s="77"/>
      <c r="O39" s="94"/>
    </row>
    <row r="40" spans="1:15" x14ac:dyDescent="0.3">
      <c r="A40" s="105" t="s">
        <v>126</v>
      </c>
      <c r="B40" s="105"/>
      <c r="C40" s="105"/>
      <c r="D40" s="105"/>
      <c r="E40" s="106" t="s">
        <v>154</v>
      </c>
      <c r="F40" s="107"/>
      <c r="G40" s="107"/>
      <c r="H40" s="108"/>
      <c r="I40" s="2" t="s">
        <v>5</v>
      </c>
      <c r="J40" s="1" t="s">
        <v>130</v>
      </c>
      <c r="O40" s="94"/>
    </row>
    <row r="41" spans="1:15" ht="15" thickBot="1" x14ac:dyDescent="0.35">
      <c r="O41" s="94"/>
    </row>
    <row r="42" spans="1:15" ht="15" thickBot="1" x14ac:dyDescent="0.35">
      <c r="A42" s="8" t="s">
        <v>6</v>
      </c>
      <c r="B42" s="97">
        <v>3</v>
      </c>
      <c r="C42" s="97">
        <v>3</v>
      </c>
      <c r="D42" s="97">
        <v>3</v>
      </c>
      <c r="E42" s="97">
        <v>4</v>
      </c>
      <c r="F42" s="97">
        <v>5</v>
      </c>
      <c r="G42" s="97">
        <v>6</v>
      </c>
      <c r="H42" s="97">
        <v>5</v>
      </c>
      <c r="I42" s="97">
        <v>5</v>
      </c>
      <c r="J42" s="97">
        <v>3</v>
      </c>
      <c r="K42" s="97">
        <v>3</v>
      </c>
      <c r="L42" s="97">
        <v>3</v>
      </c>
      <c r="M42" s="97">
        <v>3</v>
      </c>
      <c r="N42" s="98">
        <f>SUM(B42:M42)</f>
        <v>46</v>
      </c>
      <c r="O42" s="94"/>
    </row>
    <row r="43" spans="1:15" ht="15" thickBot="1" x14ac:dyDescent="0.35">
      <c r="A43" s="11" t="s">
        <v>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0">
        <f>SUM(B43:M43)</f>
        <v>0</v>
      </c>
      <c r="O43" s="94"/>
    </row>
    <row r="44" spans="1:15" ht="15" thickBot="1" x14ac:dyDescent="0.35">
      <c r="A44" s="11" t="s">
        <v>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0">
        <f>SUM(B44:M44)</f>
        <v>0</v>
      </c>
      <c r="O44" s="94"/>
    </row>
    <row r="45" spans="1:15" ht="15" thickBot="1" x14ac:dyDescent="0.35">
      <c r="A45" s="13" t="s">
        <v>3</v>
      </c>
      <c r="B45" s="14">
        <f t="shared" ref="B45:N45" si="5">SUM(B42:B44)</f>
        <v>3</v>
      </c>
      <c r="C45" s="14">
        <f t="shared" si="5"/>
        <v>3</v>
      </c>
      <c r="D45" s="14">
        <f t="shared" si="5"/>
        <v>3</v>
      </c>
      <c r="E45" s="14">
        <f t="shared" si="5"/>
        <v>4</v>
      </c>
      <c r="F45" s="14">
        <f t="shared" si="5"/>
        <v>5</v>
      </c>
      <c r="G45" s="14">
        <f t="shared" si="5"/>
        <v>6</v>
      </c>
      <c r="H45" s="14">
        <f t="shared" si="5"/>
        <v>5</v>
      </c>
      <c r="I45" s="14">
        <f t="shared" si="5"/>
        <v>5</v>
      </c>
      <c r="J45" s="14">
        <f t="shared" si="5"/>
        <v>3</v>
      </c>
      <c r="K45" s="14">
        <f t="shared" si="5"/>
        <v>3</v>
      </c>
      <c r="L45" s="14">
        <f t="shared" si="5"/>
        <v>3</v>
      </c>
      <c r="M45" s="14">
        <f t="shared" si="5"/>
        <v>3</v>
      </c>
      <c r="N45" s="15">
        <f t="shared" si="5"/>
        <v>46</v>
      </c>
      <c r="O45" s="93">
        <f>N45/12</f>
        <v>3.8333333333333335</v>
      </c>
    </row>
    <row r="46" spans="1:15" x14ac:dyDescent="0.3">
      <c r="E46" s="74"/>
      <c r="F46" s="75"/>
      <c r="G46" s="75"/>
      <c r="H46" s="76"/>
      <c r="J46" s="77"/>
      <c r="O46" s="94"/>
    </row>
    <row r="47" spans="1:15" x14ac:dyDescent="0.3">
      <c r="A47" s="105" t="s">
        <v>127</v>
      </c>
      <c r="B47" s="105"/>
      <c r="C47" s="105"/>
      <c r="D47" s="105"/>
      <c r="E47" s="106"/>
      <c r="F47" s="107"/>
      <c r="G47" s="107"/>
      <c r="H47" s="108"/>
      <c r="I47" s="2" t="s">
        <v>5</v>
      </c>
      <c r="J47" s="1" t="s">
        <v>130</v>
      </c>
      <c r="O47" s="94"/>
    </row>
    <row r="48" spans="1:15" ht="15" thickBot="1" x14ac:dyDescent="0.35">
      <c r="O48" s="94"/>
    </row>
    <row r="49" spans="1:15" ht="15" thickBot="1" x14ac:dyDescent="0.35">
      <c r="A49" s="8" t="s">
        <v>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0">
        <f>SUM(B49:M49)</f>
        <v>0</v>
      </c>
      <c r="O49" s="94"/>
    </row>
    <row r="50" spans="1:15" ht="15" thickBot="1" x14ac:dyDescent="0.35">
      <c r="A50" s="11" t="s">
        <v>7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0">
        <f>SUM(B50:M50)</f>
        <v>0</v>
      </c>
      <c r="O50" s="94"/>
    </row>
    <row r="51" spans="1:15" ht="15" thickBot="1" x14ac:dyDescent="0.35">
      <c r="A51" s="11" t="s">
        <v>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0">
        <f>SUM(B51:M51)</f>
        <v>0</v>
      </c>
      <c r="O51" s="94"/>
    </row>
    <row r="52" spans="1:15" ht="15" thickBot="1" x14ac:dyDescent="0.35">
      <c r="A52" s="13" t="s">
        <v>3</v>
      </c>
      <c r="B52" s="14">
        <f t="shared" ref="B52:N52" si="6">SUM(B49:B51)</f>
        <v>0</v>
      </c>
      <c r="C52" s="14">
        <f t="shared" si="6"/>
        <v>0</v>
      </c>
      <c r="D52" s="14">
        <f t="shared" si="6"/>
        <v>0</v>
      </c>
      <c r="E52" s="14">
        <f t="shared" si="6"/>
        <v>0</v>
      </c>
      <c r="F52" s="14">
        <f t="shared" si="6"/>
        <v>0</v>
      </c>
      <c r="G52" s="14">
        <f t="shared" si="6"/>
        <v>0</v>
      </c>
      <c r="H52" s="14">
        <f t="shared" si="6"/>
        <v>0</v>
      </c>
      <c r="I52" s="14">
        <f t="shared" si="6"/>
        <v>0</v>
      </c>
      <c r="J52" s="14">
        <f t="shared" si="6"/>
        <v>0</v>
      </c>
      <c r="K52" s="14">
        <f t="shared" si="6"/>
        <v>0</v>
      </c>
      <c r="L52" s="14">
        <f t="shared" si="6"/>
        <v>0</v>
      </c>
      <c r="M52" s="14">
        <f t="shared" si="6"/>
        <v>0</v>
      </c>
      <c r="N52" s="15">
        <f t="shared" si="6"/>
        <v>0</v>
      </c>
      <c r="O52" s="93">
        <f>N52/12</f>
        <v>0</v>
      </c>
    </row>
    <row r="54" spans="1:15" ht="15" thickBot="1" x14ac:dyDescent="0.35"/>
    <row r="55" spans="1:15" x14ac:dyDescent="0.3">
      <c r="A55" s="109" t="s">
        <v>8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1"/>
    </row>
    <row r="56" spans="1:15" ht="15" thickBot="1" x14ac:dyDescent="0.35">
      <c r="A56" s="3" t="s">
        <v>3</v>
      </c>
      <c r="B56" s="4">
        <f>SUM(B31,B24,B17,B10,B38,B45,B52)</f>
        <v>23</v>
      </c>
      <c r="C56" s="4">
        <f t="shared" ref="C56:N56" si="7">SUM(C31,C24,C17,C10,C38,C45,C52)</f>
        <v>25</v>
      </c>
      <c r="D56" s="4">
        <f t="shared" si="7"/>
        <v>28</v>
      </c>
      <c r="E56" s="4">
        <f t="shared" si="7"/>
        <v>36</v>
      </c>
      <c r="F56" s="4">
        <f t="shared" si="7"/>
        <v>36</v>
      </c>
      <c r="G56" s="4">
        <f t="shared" si="7"/>
        <v>37</v>
      </c>
      <c r="H56" s="4">
        <f t="shared" si="7"/>
        <v>29</v>
      </c>
      <c r="I56" s="4">
        <f t="shared" si="7"/>
        <v>31</v>
      </c>
      <c r="J56" s="4">
        <f t="shared" si="7"/>
        <v>29</v>
      </c>
      <c r="K56" s="4">
        <f t="shared" si="7"/>
        <v>29</v>
      </c>
      <c r="L56" s="4">
        <f t="shared" si="7"/>
        <v>28</v>
      </c>
      <c r="M56" s="4">
        <f t="shared" si="7"/>
        <v>26</v>
      </c>
      <c r="N56" s="4">
        <f t="shared" si="7"/>
        <v>357</v>
      </c>
    </row>
  </sheetData>
  <mergeCells count="16">
    <mergeCell ref="A19:D19"/>
    <mergeCell ref="E19:H19"/>
    <mergeCell ref="A26:D26"/>
    <mergeCell ref="E26:H26"/>
    <mergeCell ref="A55:N55"/>
    <mergeCell ref="A33:D33"/>
    <mergeCell ref="E33:H33"/>
    <mergeCell ref="A40:D40"/>
    <mergeCell ref="E40:H40"/>
    <mergeCell ref="A47:D47"/>
    <mergeCell ref="E47:H47"/>
    <mergeCell ref="A1:N1"/>
    <mergeCell ref="A5:D5"/>
    <mergeCell ref="E5:H5"/>
    <mergeCell ref="A12:D12"/>
    <mergeCell ref="E12:H12"/>
  </mergeCells>
  <pageMargins left="0.7" right="0.7" top="0.75" bottom="0.75" header="0.3" footer="0.3"/>
  <pageSetup scale="8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49"/>
  <sheetViews>
    <sheetView topLeftCell="A24" workbookViewId="0">
      <selection activeCell="N24" sqref="A1:N1048576"/>
    </sheetView>
  </sheetViews>
  <sheetFormatPr defaultRowHeight="14.4" x14ac:dyDescent="0.3"/>
  <cols>
    <col min="1" max="1" width="22.5546875" customWidth="1"/>
    <col min="7" max="7" width="9.109375" bestFit="1" customWidth="1"/>
  </cols>
  <sheetData>
    <row r="1" spans="1:14" ht="15.6" x14ac:dyDescent="0.3">
      <c r="A1" s="104" t="s">
        <v>84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5" thickBot="1" x14ac:dyDescent="0.35"/>
    <row r="3" spans="1:14" ht="15" thickBot="1" x14ac:dyDescent="0.35">
      <c r="A3" s="35" t="s">
        <v>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x14ac:dyDescent="0.3">
      <c r="A5" s="120" t="s">
        <v>9</v>
      </c>
      <c r="B5" s="121"/>
      <c r="C5" s="121"/>
      <c r="D5" s="121"/>
      <c r="E5" s="122" t="s">
        <v>149</v>
      </c>
      <c r="F5" s="107"/>
      <c r="G5" s="107"/>
      <c r="H5" s="108"/>
      <c r="I5" t="s">
        <v>5</v>
      </c>
      <c r="J5" s="1" t="s">
        <v>130</v>
      </c>
      <c r="K5" s="37"/>
      <c r="L5" s="37"/>
      <c r="M5" s="37"/>
      <c r="N5" s="38"/>
    </row>
    <row r="6" spans="1:14" x14ac:dyDescent="0.3">
      <c r="A6" s="39"/>
      <c r="N6" s="40"/>
    </row>
    <row r="7" spans="1:14" x14ac:dyDescent="0.3">
      <c r="A7" s="1" t="s">
        <v>85</v>
      </c>
      <c r="B7" s="1">
        <f>'3. Оцінка продажів'!B10</f>
        <v>6</v>
      </c>
      <c r="C7" s="1">
        <f>'3. Оцінка продажів'!C10</f>
        <v>8</v>
      </c>
      <c r="D7" s="1">
        <f>'3. Оцінка продажів'!D10</f>
        <v>8</v>
      </c>
      <c r="E7" s="1">
        <f>'3. Оцінка продажів'!E10</f>
        <v>13</v>
      </c>
      <c r="F7" s="1">
        <f>'3. Оцінка продажів'!F10</f>
        <v>11</v>
      </c>
      <c r="G7" s="1">
        <f>'3. Оцінка продажів'!G10</f>
        <v>9</v>
      </c>
      <c r="H7" s="1">
        <f>'3. Оцінка продажів'!H10</f>
        <v>8</v>
      </c>
      <c r="I7" s="1">
        <f>'3. Оцінка продажів'!I10</f>
        <v>8</v>
      </c>
      <c r="J7" s="1">
        <f>'3. Оцінка продажів'!J10</f>
        <v>11</v>
      </c>
      <c r="K7" s="1">
        <f>'3. Оцінка продажів'!K10</f>
        <v>13</v>
      </c>
      <c r="L7" s="1">
        <f>'3. Оцінка продажів'!L10</f>
        <v>10</v>
      </c>
      <c r="M7" s="1">
        <f>'3. Оцінка продажів'!M10</f>
        <v>8</v>
      </c>
      <c r="N7" s="1">
        <f>'3. Оцінка продажів'!N10</f>
        <v>113</v>
      </c>
    </row>
    <row r="8" spans="1:14" x14ac:dyDescent="0.3">
      <c r="A8" s="1" t="s">
        <v>86</v>
      </c>
      <c r="B8" s="92">
        <f>'6.5 Сукупні змінні'!$B$4</f>
        <v>767.54300000000001</v>
      </c>
      <c r="C8" s="92">
        <f>'6.5 Сукупні змінні'!$B$4</f>
        <v>767.54300000000001</v>
      </c>
      <c r="D8" s="92">
        <f>'6.5 Сукупні змінні'!$B$4</f>
        <v>767.54300000000001</v>
      </c>
      <c r="E8" s="92">
        <f>'6.5 Сукупні змінні'!$B$4</f>
        <v>767.54300000000001</v>
      </c>
      <c r="F8" s="92">
        <f>'6.5 Сукупні змінні'!$B$4</f>
        <v>767.54300000000001</v>
      </c>
      <c r="G8" s="92">
        <f>'6.5 Сукупні змінні'!$B$4</f>
        <v>767.54300000000001</v>
      </c>
      <c r="H8" s="92">
        <f>'6.5 Сукупні змінні'!$B$4</f>
        <v>767.54300000000001</v>
      </c>
      <c r="I8" s="92">
        <f>'6.5 Сукупні змінні'!$B$4</f>
        <v>767.54300000000001</v>
      </c>
      <c r="J8" s="92">
        <f>'6.5 Сукупні змінні'!$B$4</f>
        <v>767.54300000000001</v>
      </c>
      <c r="K8" s="92">
        <f>'6.5 Сукупні змінні'!$B$4</f>
        <v>767.54300000000001</v>
      </c>
      <c r="L8" s="92">
        <f>'6.5 Сукупні змінні'!$B$4</f>
        <v>767.54300000000001</v>
      </c>
      <c r="M8" s="92">
        <f>'6.5 Сукупні змінні'!$B$4</f>
        <v>767.54300000000001</v>
      </c>
      <c r="N8" s="12"/>
    </row>
    <row r="9" spans="1:14" ht="15" thickBot="1" x14ac:dyDescent="0.35">
      <c r="A9" s="1" t="s">
        <v>87</v>
      </c>
      <c r="B9" s="14">
        <f>B7*B8</f>
        <v>4605.2579999999998</v>
      </c>
      <c r="C9" s="14">
        <f t="shared" ref="C9:M9" si="0">C7*C8</f>
        <v>6140.3440000000001</v>
      </c>
      <c r="D9" s="14">
        <f t="shared" si="0"/>
        <v>6140.3440000000001</v>
      </c>
      <c r="E9" s="14">
        <f t="shared" si="0"/>
        <v>9978.0589999999993</v>
      </c>
      <c r="F9" s="14">
        <f t="shared" si="0"/>
        <v>8442.973</v>
      </c>
      <c r="G9" s="14">
        <f t="shared" si="0"/>
        <v>6907.8869999999997</v>
      </c>
      <c r="H9" s="14">
        <f t="shared" si="0"/>
        <v>6140.3440000000001</v>
      </c>
      <c r="I9" s="14">
        <f t="shared" si="0"/>
        <v>6140.3440000000001</v>
      </c>
      <c r="J9" s="14">
        <f t="shared" si="0"/>
        <v>8442.973</v>
      </c>
      <c r="K9" s="14">
        <f t="shared" si="0"/>
        <v>9978.0589999999993</v>
      </c>
      <c r="L9" s="14">
        <f t="shared" si="0"/>
        <v>7675.43</v>
      </c>
      <c r="M9" s="14">
        <f t="shared" si="0"/>
        <v>6140.3440000000001</v>
      </c>
      <c r="N9" s="15">
        <f>SUM(B9:M9)</f>
        <v>86732.358999999982</v>
      </c>
    </row>
    <row r="10" spans="1:14" ht="15" thickBot="1" x14ac:dyDescent="0.35"/>
    <row r="11" spans="1:14" x14ac:dyDescent="0.3">
      <c r="A11" s="120" t="s">
        <v>10</v>
      </c>
      <c r="B11" s="121"/>
      <c r="C11" s="121"/>
      <c r="D11" s="121"/>
      <c r="E11" s="106" t="s">
        <v>150</v>
      </c>
      <c r="F11" s="107"/>
      <c r="G11" s="107"/>
      <c r="H11" s="108"/>
      <c r="I11" s="2" t="s">
        <v>5</v>
      </c>
      <c r="J11" s="1" t="s">
        <v>130</v>
      </c>
      <c r="K11" s="37"/>
      <c r="L11" s="37"/>
      <c r="M11" s="37"/>
      <c r="N11" s="38"/>
    </row>
    <row r="12" spans="1:14" x14ac:dyDescent="0.3">
      <c r="A12" s="39"/>
      <c r="N12" s="40"/>
    </row>
    <row r="13" spans="1:14" x14ac:dyDescent="0.3">
      <c r="A13" s="1" t="s">
        <v>85</v>
      </c>
      <c r="B13" s="1">
        <f>'3. Оцінка продажів'!B17</f>
        <v>5</v>
      </c>
      <c r="C13" s="1">
        <f>'3. Оцінка продажів'!C17</f>
        <v>6</v>
      </c>
      <c r="D13" s="1">
        <f>'3. Оцінка продажів'!D17</f>
        <v>6</v>
      </c>
      <c r="E13" s="1">
        <f>'3. Оцінка продажів'!E17</f>
        <v>9</v>
      </c>
      <c r="F13" s="1">
        <f>'3. Оцінка продажів'!F17</f>
        <v>10</v>
      </c>
      <c r="G13" s="1">
        <f>'3. Оцінка продажів'!G17</f>
        <v>10</v>
      </c>
      <c r="H13" s="1">
        <f>'3. Оцінка продажів'!H17</f>
        <v>8</v>
      </c>
      <c r="I13" s="1">
        <f>'3. Оцінка продажів'!I17</f>
        <v>8</v>
      </c>
      <c r="J13" s="1">
        <f>'3. Оцінка продажів'!J17</f>
        <v>7</v>
      </c>
      <c r="K13" s="1">
        <f>'3. Оцінка продажів'!K17</f>
        <v>7</v>
      </c>
      <c r="L13" s="1">
        <f>'3. Оцінка продажів'!L17</f>
        <v>7</v>
      </c>
      <c r="M13" s="1">
        <f>'3. Оцінка продажів'!M17</f>
        <v>7</v>
      </c>
      <c r="N13" s="1">
        <f>'3. Оцінка продажів'!N17</f>
        <v>90</v>
      </c>
    </row>
    <row r="14" spans="1:14" x14ac:dyDescent="0.3">
      <c r="A14" s="1" t="s">
        <v>86</v>
      </c>
      <c r="B14" s="92">
        <f>'6.5 Сукупні змінні'!$B$5</f>
        <v>878.70299999999997</v>
      </c>
      <c r="C14" s="92">
        <f>'6.5 Сукупні змінні'!$B$5</f>
        <v>878.70299999999997</v>
      </c>
      <c r="D14" s="92">
        <f>'6.5 Сукупні змінні'!$B$5</f>
        <v>878.70299999999997</v>
      </c>
      <c r="E14" s="92">
        <f>'6.5 Сукупні змінні'!$B$5</f>
        <v>878.70299999999997</v>
      </c>
      <c r="F14" s="92">
        <f>'6.5 Сукупні змінні'!$B$5</f>
        <v>878.70299999999997</v>
      </c>
      <c r="G14" s="92">
        <f>'6.5 Сукупні змінні'!$B$5</f>
        <v>878.70299999999997</v>
      </c>
      <c r="H14" s="92">
        <f>'6.5 Сукупні змінні'!$B$5</f>
        <v>878.70299999999997</v>
      </c>
      <c r="I14" s="92">
        <f>'6.5 Сукупні змінні'!$B$5</f>
        <v>878.70299999999997</v>
      </c>
      <c r="J14" s="92">
        <f>'6.5 Сукупні змінні'!$B$5</f>
        <v>878.70299999999997</v>
      </c>
      <c r="K14" s="92">
        <f>'6.5 Сукупні змінні'!$B$5</f>
        <v>878.70299999999997</v>
      </c>
      <c r="L14" s="92">
        <f>'6.5 Сукупні змінні'!$B$5</f>
        <v>878.70299999999997</v>
      </c>
      <c r="M14" s="92">
        <f>'6.5 Сукупні змінні'!$B$5</f>
        <v>878.70299999999997</v>
      </c>
      <c r="N14" s="12"/>
    </row>
    <row r="15" spans="1:14" ht="15" thickBot="1" x14ac:dyDescent="0.35">
      <c r="A15" s="1" t="s">
        <v>87</v>
      </c>
      <c r="B15" s="14">
        <f>B13*B14</f>
        <v>4393.5149999999994</v>
      </c>
      <c r="C15" s="14">
        <f t="shared" ref="C15:M15" si="1">C13*C14</f>
        <v>5272.2179999999998</v>
      </c>
      <c r="D15" s="14">
        <f t="shared" si="1"/>
        <v>5272.2179999999998</v>
      </c>
      <c r="E15" s="14">
        <f t="shared" si="1"/>
        <v>7908.3269999999993</v>
      </c>
      <c r="F15" s="14">
        <f t="shared" si="1"/>
        <v>8787.0299999999988</v>
      </c>
      <c r="G15" s="14">
        <f t="shared" si="1"/>
        <v>8787.0299999999988</v>
      </c>
      <c r="H15" s="14">
        <f t="shared" si="1"/>
        <v>7029.6239999999998</v>
      </c>
      <c r="I15" s="14">
        <f t="shared" si="1"/>
        <v>7029.6239999999998</v>
      </c>
      <c r="J15" s="14">
        <f t="shared" si="1"/>
        <v>6150.9210000000003</v>
      </c>
      <c r="K15" s="14">
        <f t="shared" si="1"/>
        <v>6150.9210000000003</v>
      </c>
      <c r="L15" s="14">
        <f t="shared" si="1"/>
        <v>6150.9210000000003</v>
      </c>
      <c r="M15" s="14">
        <f t="shared" si="1"/>
        <v>6150.9210000000003</v>
      </c>
      <c r="N15" s="15">
        <f>SUM(B15:M15)</f>
        <v>79083.27</v>
      </c>
    </row>
    <row r="16" spans="1:14" ht="15" thickBot="1" x14ac:dyDescent="0.35"/>
    <row r="17" spans="1:14" x14ac:dyDescent="0.3">
      <c r="A17" s="120" t="s">
        <v>11</v>
      </c>
      <c r="B17" s="121"/>
      <c r="C17" s="121"/>
      <c r="D17" s="121"/>
      <c r="E17" s="106" t="s">
        <v>151</v>
      </c>
      <c r="F17" s="107"/>
      <c r="G17" s="107"/>
      <c r="H17" s="108"/>
      <c r="I17" s="2" t="s">
        <v>5</v>
      </c>
      <c r="J17" s="1" t="s">
        <v>130</v>
      </c>
      <c r="K17" s="37"/>
      <c r="L17" s="37"/>
      <c r="M17" s="37"/>
      <c r="N17" s="38"/>
    </row>
    <row r="18" spans="1:14" x14ac:dyDescent="0.3">
      <c r="A18" s="39"/>
      <c r="N18" s="40"/>
    </row>
    <row r="19" spans="1:14" x14ac:dyDescent="0.3">
      <c r="A19" s="1" t="s">
        <v>85</v>
      </c>
      <c r="B19" s="1">
        <f>'3. Оцінка продажів'!B24</f>
        <v>7</v>
      </c>
      <c r="C19" s="1">
        <f>'3. Оцінка продажів'!C24</f>
        <v>5</v>
      </c>
      <c r="D19" s="1">
        <f>'3. Оцінка продажів'!D24</f>
        <v>7</v>
      </c>
      <c r="E19" s="1">
        <f>'3. Оцінка продажів'!E24</f>
        <v>4</v>
      </c>
      <c r="F19" s="1">
        <f>'3. Оцінка продажів'!F24</f>
        <v>5</v>
      </c>
      <c r="G19" s="1">
        <f>'3. Оцінка продажів'!G24</f>
        <v>7</v>
      </c>
      <c r="H19" s="1">
        <f>'3. Оцінка продажів'!H24</f>
        <v>3</v>
      </c>
      <c r="I19" s="1">
        <f>'3. Оцінка продажів'!I24</f>
        <v>7</v>
      </c>
      <c r="J19" s="1">
        <f>'3. Оцінка продажів'!J24</f>
        <v>5</v>
      </c>
      <c r="K19" s="1">
        <f>'3. Оцінка продажів'!K24</f>
        <v>4</v>
      </c>
      <c r="L19" s="1">
        <f>'3. Оцінка продажів'!L24</f>
        <v>6</v>
      </c>
      <c r="M19" s="1">
        <f>'3. Оцінка продажів'!M24</f>
        <v>4</v>
      </c>
      <c r="N19" s="1">
        <f>'3. Оцінка продажів'!N24</f>
        <v>64</v>
      </c>
    </row>
    <row r="20" spans="1:14" x14ac:dyDescent="0.3">
      <c r="A20" s="1" t="s">
        <v>86</v>
      </c>
      <c r="B20" s="92">
        <f>'6.5 Сукупні змінні'!$B$6</f>
        <v>274.04300000000001</v>
      </c>
      <c r="C20" s="92">
        <f>'6.5 Сукупні змінні'!$B$6</f>
        <v>274.04300000000001</v>
      </c>
      <c r="D20" s="92">
        <f>'6.5 Сукупні змінні'!$B$6</f>
        <v>274.04300000000001</v>
      </c>
      <c r="E20" s="92">
        <f>'6.5 Сукупні змінні'!$B$6</f>
        <v>274.04300000000001</v>
      </c>
      <c r="F20" s="92">
        <f>'6.5 Сукупні змінні'!$B$6</f>
        <v>274.04300000000001</v>
      </c>
      <c r="G20" s="92">
        <f>'6.5 Сукупні змінні'!$B$6</f>
        <v>274.04300000000001</v>
      </c>
      <c r="H20" s="92">
        <f>'6.5 Сукупні змінні'!$B$6</f>
        <v>274.04300000000001</v>
      </c>
      <c r="I20" s="92">
        <f>'6.5 Сукупні змінні'!$B$6</f>
        <v>274.04300000000001</v>
      </c>
      <c r="J20" s="92">
        <f>'6.5 Сукупні змінні'!$B$6</f>
        <v>274.04300000000001</v>
      </c>
      <c r="K20" s="92">
        <f>'6.5 Сукупні змінні'!$B$6</f>
        <v>274.04300000000001</v>
      </c>
      <c r="L20" s="92">
        <f>'6.5 Сукупні змінні'!$B$6</f>
        <v>274.04300000000001</v>
      </c>
      <c r="M20" s="92">
        <f>'6.5 Сукупні змінні'!$B$6</f>
        <v>274.04300000000001</v>
      </c>
      <c r="N20" s="12"/>
    </row>
    <row r="21" spans="1:14" ht="15" thickBot="1" x14ac:dyDescent="0.35">
      <c r="A21" s="1" t="s">
        <v>87</v>
      </c>
      <c r="B21" s="14">
        <f>B19*B20</f>
        <v>1918.3009999999999</v>
      </c>
      <c r="C21" s="14">
        <f t="shared" ref="C21:M21" si="2">C19*C20</f>
        <v>1370.2150000000001</v>
      </c>
      <c r="D21" s="14">
        <f t="shared" si="2"/>
        <v>1918.3009999999999</v>
      </c>
      <c r="E21" s="14">
        <f t="shared" si="2"/>
        <v>1096.172</v>
      </c>
      <c r="F21" s="14">
        <f t="shared" si="2"/>
        <v>1370.2150000000001</v>
      </c>
      <c r="G21" s="14">
        <f t="shared" si="2"/>
        <v>1918.3009999999999</v>
      </c>
      <c r="H21" s="14">
        <f t="shared" si="2"/>
        <v>822.12900000000002</v>
      </c>
      <c r="I21" s="14">
        <f t="shared" si="2"/>
        <v>1918.3009999999999</v>
      </c>
      <c r="J21" s="14">
        <f t="shared" si="2"/>
        <v>1370.2150000000001</v>
      </c>
      <c r="K21" s="14">
        <f t="shared" si="2"/>
        <v>1096.172</v>
      </c>
      <c r="L21" s="14">
        <f t="shared" si="2"/>
        <v>1644.258</v>
      </c>
      <c r="M21" s="14">
        <f t="shared" si="2"/>
        <v>1096.172</v>
      </c>
      <c r="N21" s="15">
        <f>SUM(B21:M21)</f>
        <v>17538.752</v>
      </c>
    </row>
    <row r="22" spans="1:14" ht="15" thickBot="1" x14ac:dyDescent="0.35"/>
    <row r="23" spans="1:14" x14ac:dyDescent="0.3">
      <c r="A23" s="120" t="s">
        <v>12</v>
      </c>
      <c r="B23" s="121"/>
      <c r="C23" s="121"/>
      <c r="D23" s="121"/>
      <c r="E23" s="106" t="s">
        <v>152</v>
      </c>
      <c r="F23" s="107"/>
      <c r="G23" s="107"/>
      <c r="H23" s="108"/>
      <c r="I23" s="2" t="s">
        <v>5</v>
      </c>
      <c r="J23" s="1" t="s">
        <v>129</v>
      </c>
      <c r="K23" s="37"/>
      <c r="L23" s="37"/>
      <c r="M23" s="37"/>
      <c r="N23" s="38"/>
    </row>
    <row r="24" spans="1:14" x14ac:dyDescent="0.3">
      <c r="A24" s="39"/>
      <c r="N24" s="40"/>
    </row>
    <row r="25" spans="1:14" x14ac:dyDescent="0.3">
      <c r="A25" s="1" t="s">
        <v>85</v>
      </c>
      <c r="B25" s="1">
        <f>'3. Оцінка продажів'!B31</f>
        <v>1</v>
      </c>
      <c r="C25" s="1">
        <f>'3. Оцінка продажів'!C31</f>
        <v>1</v>
      </c>
      <c r="D25" s="1">
        <f>'3. Оцінка продажів'!D31</f>
        <v>2</v>
      </c>
      <c r="E25" s="1">
        <f>'3. Оцінка продажів'!E31</f>
        <v>3</v>
      </c>
      <c r="F25" s="1">
        <f>'3. Оцінка продажів'!F31</f>
        <v>2</v>
      </c>
      <c r="G25" s="1">
        <f>'3. Оцінка продажів'!G31</f>
        <v>2</v>
      </c>
      <c r="H25" s="1">
        <f>'3. Оцінка продажів'!H31</f>
        <v>2</v>
      </c>
      <c r="I25" s="1">
        <f>'3. Оцінка продажів'!I31</f>
        <v>1</v>
      </c>
      <c r="J25" s="1">
        <f>'3. Оцінка продажів'!J31</f>
        <v>1</v>
      </c>
      <c r="K25" s="1">
        <f>'3. Оцінка продажів'!K31</f>
        <v>1</v>
      </c>
      <c r="L25" s="1">
        <f>'3. Оцінка продажів'!L31</f>
        <v>1</v>
      </c>
      <c r="M25" s="1">
        <f>'3. Оцінка продажів'!M31</f>
        <v>1</v>
      </c>
      <c r="N25" s="1">
        <f>'3. Оцінка продажів'!N31</f>
        <v>18</v>
      </c>
    </row>
    <row r="26" spans="1:14" x14ac:dyDescent="0.3">
      <c r="A26" s="1" t="s">
        <v>86</v>
      </c>
      <c r="B26" s="92">
        <f>'6.5 Сукупні змінні'!$B$7</f>
        <v>214.04300000000001</v>
      </c>
      <c r="C26" s="92">
        <f>'6.5 Сукупні змінні'!$B$7</f>
        <v>214.04300000000001</v>
      </c>
      <c r="D26" s="92">
        <f>'6.5 Сукупні змінні'!$B$7</f>
        <v>214.04300000000001</v>
      </c>
      <c r="E26" s="92">
        <f>'6.5 Сукупні змінні'!$B$7</f>
        <v>214.04300000000001</v>
      </c>
      <c r="F26" s="92">
        <f>'6.5 Сукупні змінні'!$B$7</f>
        <v>214.04300000000001</v>
      </c>
      <c r="G26" s="92">
        <f>'6.5 Сукупні змінні'!$B$7</f>
        <v>214.04300000000001</v>
      </c>
      <c r="H26" s="92">
        <f>'6.5 Сукупні змінні'!$B$7</f>
        <v>214.04300000000001</v>
      </c>
      <c r="I26" s="92">
        <f>'6.5 Сукупні змінні'!$B$7</f>
        <v>214.04300000000001</v>
      </c>
      <c r="J26" s="92">
        <f>'6.5 Сукупні змінні'!$B$7</f>
        <v>214.04300000000001</v>
      </c>
      <c r="K26" s="92">
        <f>'6.5 Сукупні змінні'!$B$7</f>
        <v>214.04300000000001</v>
      </c>
      <c r="L26" s="92">
        <f>'6.5 Сукупні змінні'!$B$7</f>
        <v>214.04300000000001</v>
      </c>
      <c r="M26" s="92">
        <f>'6.5 Сукупні змінні'!$B$7</f>
        <v>214.04300000000001</v>
      </c>
      <c r="N26" s="12"/>
    </row>
    <row r="27" spans="1:14" ht="15" thickBot="1" x14ac:dyDescent="0.35">
      <c r="A27" s="1" t="s">
        <v>87</v>
      </c>
      <c r="B27" s="14">
        <f>B25*B26</f>
        <v>214.04300000000001</v>
      </c>
      <c r="C27" s="14">
        <f t="shared" ref="C27:M27" si="3">C25*C26</f>
        <v>214.04300000000001</v>
      </c>
      <c r="D27" s="14">
        <f t="shared" si="3"/>
        <v>428.08600000000001</v>
      </c>
      <c r="E27" s="14">
        <f t="shared" si="3"/>
        <v>642.12900000000002</v>
      </c>
      <c r="F27" s="14">
        <f t="shared" si="3"/>
        <v>428.08600000000001</v>
      </c>
      <c r="G27" s="14">
        <f t="shared" si="3"/>
        <v>428.08600000000001</v>
      </c>
      <c r="H27" s="14">
        <f t="shared" si="3"/>
        <v>428.08600000000001</v>
      </c>
      <c r="I27" s="14">
        <f t="shared" si="3"/>
        <v>214.04300000000001</v>
      </c>
      <c r="J27" s="14">
        <f t="shared" si="3"/>
        <v>214.04300000000001</v>
      </c>
      <c r="K27" s="14">
        <f t="shared" si="3"/>
        <v>214.04300000000001</v>
      </c>
      <c r="L27" s="14">
        <f t="shared" si="3"/>
        <v>214.04300000000001</v>
      </c>
      <c r="M27" s="14">
        <f t="shared" si="3"/>
        <v>214.04300000000001</v>
      </c>
      <c r="N27" s="15">
        <f>SUM(B27:M27)</f>
        <v>3852.7740000000008</v>
      </c>
    </row>
    <row r="28" spans="1:14" ht="15" thickBot="1" x14ac:dyDescent="0.35"/>
    <row r="29" spans="1:14" x14ac:dyDescent="0.3">
      <c r="A29" s="120" t="s">
        <v>125</v>
      </c>
      <c r="B29" s="121"/>
      <c r="C29" s="121"/>
      <c r="D29" s="121"/>
      <c r="E29" s="106" t="s">
        <v>153</v>
      </c>
      <c r="F29" s="107"/>
      <c r="G29" s="107"/>
      <c r="H29" s="108"/>
      <c r="I29" s="2" t="s">
        <v>5</v>
      </c>
      <c r="J29" s="1" t="s">
        <v>129</v>
      </c>
      <c r="K29" s="37"/>
      <c r="L29" s="37"/>
      <c r="M29" s="37"/>
      <c r="N29" s="38"/>
    </row>
    <row r="30" spans="1:14" x14ac:dyDescent="0.3">
      <c r="A30" s="39"/>
      <c r="N30" s="40"/>
    </row>
    <row r="31" spans="1:14" x14ac:dyDescent="0.3">
      <c r="A31" s="1" t="s">
        <v>85</v>
      </c>
      <c r="B31" s="1">
        <f>'3. Оцінка продажів'!B37</f>
        <v>0</v>
      </c>
      <c r="C31" s="1">
        <f>'3. Оцінка продажів'!C37</f>
        <v>0</v>
      </c>
      <c r="D31" s="1">
        <f>'3. Оцінка продажів'!D37</f>
        <v>0</v>
      </c>
      <c r="E31" s="1">
        <f>'3. Оцінка продажів'!E37</f>
        <v>0</v>
      </c>
      <c r="F31" s="1">
        <f>'3. Оцінка продажів'!F38</f>
        <v>3</v>
      </c>
      <c r="G31" s="1">
        <f>'3. Оцінка продажів'!G38</f>
        <v>3</v>
      </c>
      <c r="H31" s="1">
        <f>'3. Оцінка продажів'!H38</f>
        <v>3</v>
      </c>
      <c r="I31" s="1">
        <f>'3. Оцінка продажів'!I38</f>
        <v>2</v>
      </c>
      <c r="J31" s="1">
        <f>'3. Оцінка продажів'!J38</f>
        <v>2</v>
      </c>
      <c r="K31" s="1">
        <f>'3. Оцінка продажів'!K38</f>
        <v>1</v>
      </c>
      <c r="L31" s="1">
        <f>'3. Оцінка продажів'!L38</f>
        <v>1</v>
      </c>
      <c r="M31" s="1">
        <f>'3. Оцінка продажів'!M38</f>
        <v>3</v>
      </c>
      <c r="N31" s="1">
        <f>'3. Оцінка продажів'!N38</f>
        <v>26</v>
      </c>
    </row>
    <row r="32" spans="1:14" x14ac:dyDescent="0.3">
      <c r="A32" s="1" t="s">
        <v>86</v>
      </c>
      <c r="B32" s="92">
        <f>'6.5 Сукупні змінні'!$B$8</f>
        <v>154.04300000000001</v>
      </c>
      <c r="C32" s="92">
        <f>'6.5 Сукупні змінні'!$B$8</f>
        <v>154.04300000000001</v>
      </c>
      <c r="D32" s="92">
        <f>'6.5 Сукупні змінні'!$B$8</f>
        <v>154.04300000000001</v>
      </c>
      <c r="E32" s="92">
        <f>'6.5 Сукупні змінні'!$B$8</f>
        <v>154.04300000000001</v>
      </c>
      <c r="F32" s="92">
        <f>'6.5 Сукупні змінні'!$B$8</f>
        <v>154.04300000000001</v>
      </c>
      <c r="G32" s="92">
        <f>'6.5 Сукупні змінні'!$B$8</f>
        <v>154.04300000000001</v>
      </c>
      <c r="H32" s="92">
        <f>'6.5 Сукупні змінні'!$B$8</f>
        <v>154.04300000000001</v>
      </c>
      <c r="I32" s="92">
        <f>'6.5 Сукупні змінні'!$B$8</f>
        <v>154.04300000000001</v>
      </c>
      <c r="J32" s="92">
        <f>'6.5 Сукупні змінні'!$B$8</f>
        <v>154.04300000000001</v>
      </c>
      <c r="K32" s="92">
        <f>'6.5 Сукупні змінні'!$B$8</f>
        <v>154.04300000000001</v>
      </c>
      <c r="L32" s="92">
        <f>'6.5 Сукупні змінні'!$B$8</f>
        <v>154.04300000000001</v>
      </c>
      <c r="M32" s="92">
        <f>'6.5 Сукупні змінні'!$B$8</f>
        <v>154.04300000000001</v>
      </c>
      <c r="N32" s="12"/>
    </row>
    <row r="33" spans="1:14" ht="15" thickBot="1" x14ac:dyDescent="0.35">
      <c r="A33" s="1" t="s">
        <v>87</v>
      </c>
      <c r="B33" s="14">
        <f>B31*B32</f>
        <v>0</v>
      </c>
      <c r="C33" s="14">
        <f t="shared" ref="C33:M33" si="4">C31*C32</f>
        <v>0</v>
      </c>
      <c r="D33" s="14">
        <f t="shared" si="4"/>
        <v>0</v>
      </c>
      <c r="E33" s="14">
        <f t="shared" si="4"/>
        <v>0</v>
      </c>
      <c r="F33" s="14">
        <f t="shared" si="4"/>
        <v>462.12900000000002</v>
      </c>
      <c r="G33" s="14">
        <f t="shared" si="4"/>
        <v>462.12900000000002</v>
      </c>
      <c r="H33" s="14">
        <f t="shared" si="4"/>
        <v>462.12900000000002</v>
      </c>
      <c r="I33" s="14">
        <f t="shared" si="4"/>
        <v>308.08600000000001</v>
      </c>
      <c r="J33" s="14">
        <f t="shared" si="4"/>
        <v>308.08600000000001</v>
      </c>
      <c r="K33" s="14">
        <f t="shared" si="4"/>
        <v>154.04300000000001</v>
      </c>
      <c r="L33" s="14">
        <f t="shared" si="4"/>
        <v>154.04300000000001</v>
      </c>
      <c r="M33" s="14">
        <f t="shared" si="4"/>
        <v>462.12900000000002</v>
      </c>
      <c r="N33" s="15">
        <f>SUM(B33:M33)</f>
        <v>2772.7740000000003</v>
      </c>
    </row>
    <row r="34" spans="1:14" ht="15" thickBot="1" x14ac:dyDescent="0.35"/>
    <row r="35" spans="1:14" x14ac:dyDescent="0.3">
      <c r="A35" s="120" t="s">
        <v>126</v>
      </c>
      <c r="B35" s="121"/>
      <c r="C35" s="121"/>
      <c r="D35" s="121"/>
      <c r="E35" s="106" t="s">
        <v>154</v>
      </c>
      <c r="F35" s="107"/>
      <c r="G35" s="107"/>
      <c r="H35" s="108"/>
      <c r="I35" s="2" t="s">
        <v>5</v>
      </c>
      <c r="J35" s="1" t="s">
        <v>130</v>
      </c>
      <c r="K35" s="37"/>
      <c r="L35" s="37"/>
      <c r="M35" s="37"/>
      <c r="N35" s="38"/>
    </row>
    <row r="36" spans="1:14" x14ac:dyDescent="0.3">
      <c r="A36" s="39"/>
      <c r="N36" s="40"/>
    </row>
    <row r="37" spans="1:14" x14ac:dyDescent="0.3">
      <c r="A37" s="1" t="s">
        <v>85</v>
      </c>
      <c r="B37" s="1">
        <f>'3. Оцінка продажів'!B43</f>
        <v>0</v>
      </c>
      <c r="C37" s="1">
        <f>'3. Оцінка продажів'!C43</f>
        <v>0</v>
      </c>
      <c r="D37" s="1">
        <f>'3. Оцінка продажів'!D43</f>
        <v>0</v>
      </c>
      <c r="E37" s="1">
        <f>'3. Оцінка продажів'!E43</f>
        <v>0</v>
      </c>
      <c r="F37" s="1">
        <f>'3. Оцінка продажів'!F45</f>
        <v>5</v>
      </c>
      <c r="G37" s="1">
        <f>'3. Оцінка продажів'!G45</f>
        <v>6</v>
      </c>
      <c r="H37" s="1">
        <f>'3. Оцінка продажів'!H45</f>
        <v>5</v>
      </c>
      <c r="I37" s="1">
        <f>'3. Оцінка продажів'!I45</f>
        <v>5</v>
      </c>
      <c r="J37" s="1">
        <f>'3. Оцінка продажів'!J45</f>
        <v>3</v>
      </c>
      <c r="K37" s="1">
        <f>'3. Оцінка продажів'!K45</f>
        <v>3</v>
      </c>
      <c r="L37" s="1">
        <f>'3. Оцінка продажів'!L45</f>
        <v>3</v>
      </c>
      <c r="M37" s="1">
        <f>'3. Оцінка продажів'!M45</f>
        <v>3</v>
      </c>
      <c r="N37" s="1">
        <f>'3. Оцінка продажів'!N45</f>
        <v>46</v>
      </c>
    </row>
    <row r="38" spans="1:14" x14ac:dyDescent="0.3">
      <c r="A38" s="1" t="s">
        <v>86</v>
      </c>
      <c r="B38" s="92">
        <f>'6.5 Сукупні змінні'!$B$9</f>
        <v>171.81799999999998</v>
      </c>
      <c r="C38" s="92">
        <f>'6.5 Сукупні змінні'!$B$9</f>
        <v>171.81799999999998</v>
      </c>
      <c r="D38" s="92">
        <f>'6.5 Сукупні змінні'!$B$9</f>
        <v>171.81799999999998</v>
      </c>
      <c r="E38" s="92">
        <f>'6.5 Сукупні змінні'!$B$9</f>
        <v>171.81799999999998</v>
      </c>
      <c r="F38" s="92">
        <f>'6.5 Сукупні змінні'!$B$9</f>
        <v>171.81799999999998</v>
      </c>
      <c r="G38" s="92">
        <f>'6.5 Сукупні змінні'!$B$9</f>
        <v>171.81799999999998</v>
      </c>
      <c r="H38" s="92">
        <f>'6.5 Сукупні змінні'!$B$9</f>
        <v>171.81799999999998</v>
      </c>
      <c r="I38" s="92">
        <f>'6.5 Сукупні змінні'!$B$9</f>
        <v>171.81799999999998</v>
      </c>
      <c r="J38" s="92">
        <f>'6.5 Сукупні змінні'!$B$9</f>
        <v>171.81799999999998</v>
      </c>
      <c r="K38" s="92">
        <f>'6.5 Сукупні змінні'!$B$9</f>
        <v>171.81799999999998</v>
      </c>
      <c r="L38" s="92">
        <f>'6.5 Сукупні змінні'!$B$9</f>
        <v>171.81799999999998</v>
      </c>
      <c r="M38" s="92">
        <f>'6.5 Сукупні змінні'!$B$9</f>
        <v>171.81799999999998</v>
      </c>
      <c r="N38" s="12"/>
    </row>
    <row r="39" spans="1:14" ht="15" thickBot="1" x14ac:dyDescent="0.35">
      <c r="A39" s="1" t="s">
        <v>87</v>
      </c>
      <c r="B39" s="14">
        <f>B37*B38</f>
        <v>0</v>
      </c>
      <c r="C39" s="14">
        <f t="shared" ref="C39:M39" si="5">C37*C38</f>
        <v>0</v>
      </c>
      <c r="D39" s="14">
        <f t="shared" si="5"/>
        <v>0</v>
      </c>
      <c r="E39" s="14">
        <f t="shared" si="5"/>
        <v>0</v>
      </c>
      <c r="F39" s="14">
        <f t="shared" si="5"/>
        <v>859.08999999999992</v>
      </c>
      <c r="G39" s="14">
        <f t="shared" si="5"/>
        <v>1030.9079999999999</v>
      </c>
      <c r="H39" s="14">
        <f t="shared" si="5"/>
        <v>859.08999999999992</v>
      </c>
      <c r="I39" s="14">
        <f t="shared" si="5"/>
        <v>859.08999999999992</v>
      </c>
      <c r="J39" s="14">
        <f t="shared" si="5"/>
        <v>515.45399999999995</v>
      </c>
      <c r="K39" s="14">
        <f t="shared" si="5"/>
        <v>515.45399999999995</v>
      </c>
      <c r="L39" s="14">
        <f t="shared" si="5"/>
        <v>515.45399999999995</v>
      </c>
      <c r="M39" s="14">
        <f t="shared" si="5"/>
        <v>515.45399999999995</v>
      </c>
      <c r="N39" s="15">
        <f>SUM(B39:M39)</f>
        <v>5669.9939999999988</v>
      </c>
    </row>
    <row r="40" spans="1:14" ht="15" thickBot="1" x14ac:dyDescent="0.35"/>
    <row r="41" spans="1:14" x14ac:dyDescent="0.3">
      <c r="A41" s="120" t="s">
        <v>127</v>
      </c>
      <c r="B41" s="121"/>
      <c r="C41" s="121"/>
      <c r="D41" s="121"/>
      <c r="E41" s="106" t="s">
        <v>128</v>
      </c>
      <c r="F41" s="107"/>
      <c r="G41" s="107"/>
      <c r="H41" s="108"/>
      <c r="I41" s="2" t="s">
        <v>5</v>
      </c>
      <c r="J41" s="1" t="s">
        <v>130</v>
      </c>
      <c r="K41" s="37"/>
      <c r="L41" s="37"/>
      <c r="M41" s="37"/>
      <c r="N41" s="38"/>
    </row>
    <row r="42" spans="1:14" x14ac:dyDescent="0.3">
      <c r="A42" s="39"/>
      <c r="N42" s="40"/>
    </row>
    <row r="43" spans="1:14" x14ac:dyDescent="0.3">
      <c r="A43" s="1" t="s">
        <v>85</v>
      </c>
      <c r="B43" s="1">
        <f>'3. Оцінка продажів'!B49</f>
        <v>0</v>
      </c>
      <c r="C43" s="1">
        <f>'3. Оцінка продажів'!C49</f>
        <v>0</v>
      </c>
      <c r="D43" s="1">
        <f>'3. Оцінка продажів'!D49</f>
        <v>0</v>
      </c>
      <c r="E43" s="1">
        <f>'3. Оцінка продажів'!E49</f>
        <v>0</v>
      </c>
      <c r="F43" s="1">
        <f>'3. Оцінка продажів'!F52</f>
        <v>0</v>
      </c>
      <c r="G43" s="1">
        <f>'3. Оцінка продажів'!G52</f>
        <v>0</v>
      </c>
      <c r="H43" s="1">
        <f>'3. Оцінка продажів'!H52</f>
        <v>0</v>
      </c>
      <c r="I43" s="1">
        <f>'3. Оцінка продажів'!I52</f>
        <v>0</v>
      </c>
      <c r="J43" s="1">
        <f>'3. Оцінка продажів'!J52</f>
        <v>0</v>
      </c>
      <c r="K43" s="1">
        <f>'3. Оцінка продажів'!K52</f>
        <v>0</v>
      </c>
      <c r="L43" s="1">
        <f>'3. Оцінка продажів'!L52</f>
        <v>0</v>
      </c>
      <c r="M43" s="1">
        <f>'3. Оцінка продажів'!M52</f>
        <v>0</v>
      </c>
      <c r="N43" s="1">
        <f>'3. Оцінка продажів'!N52</f>
        <v>0</v>
      </c>
    </row>
    <row r="44" spans="1:14" x14ac:dyDescent="0.3">
      <c r="A44" s="1" t="s">
        <v>86</v>
      </c>
      <c r="B44" s="92">
        <f>'6.5 Сукупні змінні'!$B$10</f>
        <v>0</v>
      </c>
      <c r="C44" s="92">
        <f>'6.5 Сукупні змінні'!$B$10</f>
        <v>0</v>
      </c>
      <c r="D44" s="92">
        <f>'6.5 Сукупні змінні'!$B$10</f>
        <v>0</v>
      </c>
      <c r="E44" s="92">
        <f>'6.5 Сукупні змінні'!$B$10</f>
        <v>0</v>
      </c>
      <c r="F44" s="92">
        <f>'6.5 Сукупні змінні'!$B$10</f>
        <v>0</v>
      </c>
      <c r="G44" s="92">
        <f>'6.5 Сукупні змінні'!$B$10</f>
        <v>0</v>
      </c>
      <c r="H44" s="92">
        <f>'6.5 Сукупні змінні'!$B$10</f>
        <v>0</v>
      </c>
      <c r="I44" s="92">
        <f>'6.5 Сукупні змінні'!$B$10</f>
        <v>0</v>
      </c>
      <c r="J44" s="92">
        <f>'6.5 Сукупні змінні'!$B$10</f>
        <v>0</v>
      </c>
      <c r="K44" s="92">
        <f>'6.5 Сукупні змінні'!$B$10</f>
        <v>0</v>
      </c>
      <c r="L44" s="92">
        <f>'6.5 Сукупні змінні'!$B$10</f>
        <v>0</v>
      </c>
      <c r="M44" s="92">
        <f>'6.5 Сукупні змінні'!$B$10</f>
        <v>0</v>
      </c>
      <c r="N44" s="12"/>
    </row>
    <row r="45" spans="1:14" ht="15" thickBot="1" x14ac:dyDescent="0.35">
      <c r="A45" s="1" t="s">
        <v>87</v>
      </c>
      <c r="B45" s="14">
        <f>B43*B44</f>
        <v>0</v>
      </c>
      <c r="C45" s="14">
        <f t="shared" ref="C45:M45" si="6">C43*C44</f>
        <v>0</v>
      </c>
      <c r="D45" s="14">
        <f t="shared" si="6"/>
        <v>0</v>
      </c>
      <c r="E45" s="14">
        <f t="shared" si="6"/>
        <v>0</v>
      </c>
      <c r="F45" s="14">
        <f t="shared" si="6"/>
        <v>0</v>
      </c>
      <c r="G45" s="14">
        <f t="shared" si="6"/>
        <v>0</v>
      </c>
      <c r="H45" s="14">
        <f t="shared" si="6"/>
        <v>0</v>
      </c>
      <c r="I45" s="14">
        <f t="shared" si="6"/>
        <v>0</v>
      </c>
      <c r="J45" s="14">
        <f t="shared" si="6"/>
        <v>0</v>
      </c>
      <c r="K45" s="14">
        <f t="shared" si="6"/>
        <v>0</v>
      </c>
      <c r="L45" s="14">
        <f t="shared" si="6"/>
        <v>0</v>
      </c>
      <c r="M45" s="14">
        <f t="shared" si="6"/>
        <v>0</v>
      </c>
      <c r="N45" s="15">
        <f>SUM(B45:M45)</f>
        <v>0</v>
      </c>
    </row>
    <row r="46" spans="1:14" ht="15" thickBot="1" x14ac:dyDescent="0.35"/>
    <row r="47" spans="1:14" ht="28.8" x14ac:dyDescent="0.3">
      <c r="A47" s="95" t="s">
        <v>88</v>
      </c>
      <c r="B47" s="9">
        <f>B9+B15+B21+B27</f>
        <v>11131.116999999998</v>
      </c>
      <c r="C47" s="9">
        <f>C9+C15+C21+C27</f>
        <v>12996.82</v>
      </c>
      <c r="D47" s="9">
        <f>D9+D15+D21+D27</f>
        <v>13758.948999999999</v>
      </c>
      <c r="E47" s="9">
        <f>E9+E15+E21+E27</f>
        <v>19624.686999999998</v>
      </c>
      <c r="F47" s="9">
        <f>F9+F15+F21+F27+F33+F39+F45</f>
        <v>20349.522999999997</v>
      </c>
      <c r="G47" s="9">
        <f t="shared" ref="G47:M47" si="7">G9+G15+G21+G27+G33+G39+G45</f>
        <v>19534.340999999997</v>
      </c>
      <c r="H47" s="9">
        <f t="shared" si="7"/>
        <v>15741.402000000002</v>
      </c>
      <c r="I47" s="9">
        <f t="shared" si="7"/>
        <v>16469.487999999998</v>
      </c>
      <c r="J47" s="9">
        <f t="shared" si="7"/>
        <v>17001.692000000003</v>
      </c>
      <c r="K47" s="9">
        <f t="shared" si="7"/>
        <v>18108.692000000003</v>
      </c>
      <c r="L47" s="9">
        <f t="shared" si="7"/>
        <v>16354.148999999999</v>
      </c>
      <c r="M47" s="9">
        <f t="shared" si="7"/>
        <v>14579.063</v>
      </c>
      <c r="N47" s="10">
        <f>N9+N15+N21+N27+N33+N39+N45</f>
        <v>195649.92300000001</v>
      </c>
    </row>
    <row r="48" spans="1:14" ht="28.8" x14ac:dyDescent="0.3">
      <c r="A48" s="96" t="s">
        <v>89</v>
      </c>
      <c r="B48" s="1">
        <f>'6.3 Постійні витрати'!B20</f>
        <v>26450.56111111111</v>
      </c>
      <c r="C48" s="1">
        <f>'6.3 Постійні витрати'!C20</f>
        <v>26450.56111111111</v>
      </c>
      <c r="D48" s="1">
        <f>'6.3 Постійні витрати'!D20</f>
        <v>24750.56111111111</v>
      </c>
      <c r="E48" s="1">
        <f>'6.3 Постійні витрати'!E20</f>
        <v>24750.56111111111</v>
      </c>
      <c r="F48" s="1">
        <f>'6.3 Постійні витрати'!F20</f>
        <v>24750.56111111111</v>
      </c>
      <c r="G48" s="1">
        <f>'6.3 Постійні витрати'!G20</f>
        <v>24750.56111111111</v>
      </c>
      <c r="H48" s="1">
        <f>'6.3 Постійні витрати'!H20</f>
        <v>24750.56111111111</v>
      </c>
      <c r="I48" s="1">
        <f>'6.3 Постійні витрати'!I20</f>
        <v>24750.56111111111</v>
      </c>
      <c r="J48" s="1">
        <f>'6.3 Постійні витрати'!J20</f>
        <v>24750.56111111111</v>
      </c>
      <c r="K48" s="1">
        <f>'6.3 Постійні витрати'!K20</f>
        <v>24750.56111111111</v>
      </c>
      <c r="L48" s="1">
        <f>'6.3 Постійні витрати'!L20</f>
        <v>25960.56111111111</v>
      </c>
      <c r="M48" s="1">
        <f>'6.3 Постійні витрати'!M20</f>
        <v>24760.56111111111</v>
      </c>
      <c r="N48" s="12">
        <f>SUM(B48:M48)</f>
        <v>301626.73333333334</v>
      </c>
    </row>
    <row r="49" spans="1:14" ht="15" thickBot="1" x14ac:dyDescent="0.35">
      <c r="A49" s="52" t="s">
        <v>90</v>
      </c>
      <c r="B49" s="14">
        <f>B47+B48</f>
        <v>37581.678111111105</v>
      </c>
      <c r="C49" s="14">
        <f t="shared" ref="C49:N49" si="8">C47+C48</f>
        <v>39447.381111111114</v>
      </c>
      <c r="D49" s="14">
        <f t="shared" si="8"/>
        <v>38509.510111111107</v>
      </c>
      <c r="E49" s="14">
        <f t="shared" si="8"/>
        <v>44375.248111111112</v>
      </c>
      <c r="F49" s="14">
        <f t="shared" si="8"/>
        <v>45100.084111111108</v>
      </c>
      <c r="G49" s="14">
        <f t="shared" si="8"/>
        <v>44284.902111111107</v>
      </c>
      <c r="H49" s="14">
        <f t="shared" si="8"/>
        <v>40491.963111111108</v>
      </c>
      <c r="I49" s="14">
        <f t="shared" si="8"/>
        <v>41220.049111111104</v>
      </c>
      <c r="J49" s="14">
        <f t="shared" si="8"/>
        <v>41752.253111111117</v>
      </c>
      <c r="K49" s="14">
        <f t="shared" si="8"/>
        <v>42859.253111111117</v>
      </c>
      <c r="L49" s="14">
        <f t="shared" si="8"/>
        <v>42314.710111111111</v>
      </c>
      <c r="M49" s="14">
        <f t="shared" si="8"/>
        <v>39339.624111111109</v>
      </c>
      <c r="N49" s="15">
        <f t="shared" si="8"/>
        <v>497276.65633333335</v>
      </c>
    </row>
  </sheetData>
  <mergeCells count="15">
    <mergeCell ref="A29:D29"/>
    <mergeCell ref="E29:H29"/>
    <mergeCell ref="A35:D35"/>
    <mergeCell ref="E35:H35"/>
    <mergeCell ref="A41:D41"/>
    <mergeCell ref="E41:H41"/>
    <mergeCell ref="A23:D23"/>
    <mergeCell ref="E23:H23"/>
    <mergeCell ref="A1:N1"/>
    <mergeCell ref="A5:D5"/>
    <mergeCell ref="E5:H5"/>
    <mergeCell ref="A11:D11"/>
    <mergeCell ref="E11:H11"/>
    <mergeCell ref="A17:D17"/>
    <mergeCell ref="E17:H17"/>
  </mergeCells>
  <pageMargins left="0.7" right="0.7" top="0.75" bottom="0.75" header="0.3" footer="0.3"/>
  <pageSetup paperSize="9" scale="97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9"/>
  <sheetViews>
    <sheetView workbookViewId="0">
      <selection activeCell="N2" sqref="A1:N1048576"/>
    </sheetView>
  </sheetViews>
  <sheetFormatPr defaultRowHeight="14.4" x14ac:dyDescent="0.3"/>
  <cols>
    <col min="1" max="1" width="19.44140625" customWidth="1"/>
  </cols>
  <sheetData>
    <row r="1" spans="1:14" ht="15.6" x14ac:dyDescent="0.3">
      <c r="A1" s="125" t="s">
        <v>91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ht="15" thickBot="1" x14ac:dyDescent="0.35"/>
    <row r="3" spans="1:14" ht="15" thickBot="1" x14ac:dyDescent="0.35">
      <c r="A3" s="35" t="s">
        <v>92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ht="28.8" x14ac:dyDescent="0.3">
      <c r="A5" s="43" t="s">
        <v>93</v>
      </c>
      <c r="B5" s="46">
        <f>'7.1 План продажів'!B83</f>
        <v>32850</v>
      </c>
      <c r="C5" s="46">
        <f>'7.1 План продажів'!C83</f>
        <v>38150</v>
      </c>
      <c r="D5" s="46">
        <f>'7.1 План продажів'!D83</f>
        <v>40550</v>
      </c>
      <c r="E5" s="46">
        <f>'7.1 План продажів'!E83</f>
        <v>57500</v>
      </c>
      <c r="F5" s="46">
        <f>'7.1 План продажів'!F83</f>
        <v>55850</v>
      </c>
      <c r="G5" s="46">
        <f>'7.1 План продажів'!G83</f>
        <v>53150</v>
      </c>
      <c r="H5" s="46">
        <f>'7.1 План продажів'!H83</f>
        <v>42350</v>
      </c>
      <c r="I5" s="46">
        <f>'7.1 План продажів'!I83</f>
        <v>45050</v>
      </c>
      <c r="J5" s="46">
        <f>'7.1 План продажів'!J83</f>
        <v>47350</v>
      </c>
      <c r="K5" s="46">
        <f>'7.1 План продажів'!K83</f>
        <v>50900</v>
      </c>
      <c r="L5" s="46">
        <f>'7.1 План продажів'!L83</f>
        <v>46000</v>
      </c>
      <c r="M5" s="46">
        <f>'7.1 План продажів'!M83</f>
        <v>39900</v>
      </c>
      <c r="N5" s="46">
        <f>'7.1 План продажів'!N83</f>
        <v>549600</v>
      </c>
    </row>
    <row r="6" spans="1:14" ht="28.8" x14ac:dyDescent="0.3">
      <c r="A6" s="44" t="s">
        <v>87</v>
      </c>
      <c r="B6" s="47">
        <f>'7.2 План витрат'!B47</f>
        <v>11131.116999999998</v>
      </c>
      <c r="C6" s="47">
        <f>'7.2 План витрат'!C47</f>
        <v>12996.82</v>
      </c>
      <c r="D6" s="47">
        <f>'7.2 План витрат'!D47</f>
        <v>13758.948999999999</v>
      </c>
      <c r="E6" s="47">
        <f>'7.2 План витрат'!E47</f>
        <v>19624.686999999998</v>
      </c>
      <c r="F6" s="47">
        <f>'7.2 План витрат'!F47</f>
        <v>20349.522999999997</v>
      </c>
      <c r="G6" s="47">
        <f>'7.2 План витрат'!G47</f>
        <v>19534.340999999997</v>
      </c>
      <c r="H6" s="47">
        <f>'7.2 План витрат'!H47</f>
        <v>15741.402000000002</v>
      </c>
      <c r="I6" s="47">
        <f>'7.2 План витрат'!I47</f>
        <v>16469.487999999998</v>
      </c>
      <c r="J6" s="47">
        <f>'7.2 План витрат'!J47</f>
        <v>17001.692000000003</v>
      </c>
      <c r="K6" s="47">
        <f>'7.2 План витрат'!K47</f>
        <v>18108.692000000003</v>
      </c>
      <c r="L6" s="47">
        <f>'7.2 План витрат'!L47</f>
        <v>16354.148999999999</v>
      </c>
      <c r="M6" s="47">
        <f>'7.2 План витрат'!M47</f>
        <v>14579.063</v>
      </c>
      <c r="N6" s="47">
        <f>'7.2 План витрат'!N47</f>
        <v>195649.92300000001</v>
      </c>
    </row>
    <row r="7" spans="1:14" x14ac:dyDescent="0.3">
      <c r="A7" s="44" t="s">
        <v>94</v>
      </c>
      <c r="B7" s="48">
        <f>B5-B6</f>
        <v>21718.883000000002</v>
      </c>
      <c r="C7" s="48">
        <f t="shared" ref="C7:N7" si="0">C5-C6</f>
        <v>25153.18</v>
      </c>
      <c r="D7" s="48">
        <f t="shared" si="0"/>
        <v>26791.050999999999</v>
      </c>
      <c r="E7" s="48">
        <f t="shared" si="0"/>
        <v>37875.313000000002</v>
      </c>
      <c r="F7" s="48">
        <f t="shared" si="0"/>
        <v>35500.476999999999</v>
      </c>
      <c r="G7" s="48">
        <f t="shared" si="0"/>
        <v>33615.659</v>
      </c>
      <c r="H7" s="48">
        <f t="shared" si="0"/>
        <v>26608.597999999998</v>
      </c>
      <c r="I7" s="48">
        <f t="shared" si="0"/>
        <v>28580.512000000002</v>
      </c>
      <c r="J7" s="48">
        <f t="shared" si="0"/>
        <v>30348.307999999997</v>
      </c>
      <c r="K7" s="48">
        <f t="shared" si="0"/>
        <v>32791.307999999997</v>
      </c>
      <c r="L7" s="48">
        <f t="shared" si="0"/>
        <v>29645.851000000002</v>
      </c>
      <c r="M7" s="48">
        <f t="shared" si="0"/>
        <v>25320.936999999998</v>
      </c>
      <c r="N7" s="48">
        <f t="shared" si="0"/>
        <v>353950.07699999999</v>
      </c>
    </row>
    <row r="8" spans="1:14" ht="28.8" x14ac:dyDescent="0.3">
      <c r="A8" s="44" t="s">
        <v>89</v>
      </c>
      <c r="B8" s="47">
        <f>'7.2 План витрат'!B48</f>
        <v>26450.56111111111</v>
      </c>
      <c r="C8" s="47">
        <f>'7.2 План витрат'!C48</f>
        <v>26450.56111111111</v>
      </c>
      <c r="D8" s="47">
        <f>'7.2 План витрат'!D48</f>
        <v>24750.56111111111</v>
      </c>
      <c r="E8" s="47">
        <f>'7.2 План витрат'!E48</f>
        <v>24750.56111111111</v>
      </c>
      <c r="F8" s="47">
        <f>'7.2 План витрат'!F48</f>
        <v>24750.56111111111</v>
      </c>
      <c r="G8" s="47">
        <f>'7.2 План витрат'!G48</f>
        <v>24750.56111111111</v>
      </c>
      <c r="H8" s="47">
        <f>'7.2 План витрат'!H48</f>
        <v>24750.56111111111</v>
      </c>
      <c r="I8" s="47">
        <f>'7.2 План витрат'!I48</f>
        <v>24750.56111111111</v>
      </c>
      <c r="J8" s="47">
        <f>'7.2 План витрат'!J48</f>
        <v>24750.56111111111</v>
      </c>
      <c r="K8" s="47">
        <f>'7.2 План витрат'!K48</f>
        <v>24750.56111111111</v>
      </c>
      <c r="L8" s="47">
        <f>'7.2 План витрат'!L48</f>
        <v>25960.56111111111</v>
      </c>
      <c r="M8" s="47">
        <f>'7.2 План витрат'!M48</f>
        <v>24760.56111111111</v>
      </c>
      <c r="N8" s="47">
        <f>'7.2 План витрат'!N48</f>
        <v>301626.73333333334</v>
      </c>
    </row>
    <row r="9" spans="1:14" ht="15" thickBot="1" x14ac:dyDescent="0.35">
      <c r="A9" s="45" t="s">
        <v>95</v>
      </c>
      <c r="B9" s="49">
        <f>B7-B8</f>
        <v>-4731.6781111111086</v>
      </c>
      <c r="C9" s="49">
        <f t="shared" ref="C9:N9" si="1">C7-C8</f>
        <v>-1297.3811111111099</v>
      </c>
      <c r="D9" s="49">
        <f t="shared" si="1"/>
        <v>2040.4898888888893</v>
      </c>
      <c r="E9" s="49">
        <f t="shared" si="1"/>
        <v>13124.751888888892</v>
      </c>
      <c r="F9" s="49">
        <f t="shared" si="1"/>
        <v>10749.915888888889</v>
      </c>
      <c r="G9" s="49">
        <f t="shared" si="1"/>
        <v>8865.0978888888894</v>
      </c>
      <c r="H9" s="49">
        <f t="shared" si="1"/>
        <v>1858.0368888888879</v>
      </c>
      <c r="I9" s="49">
        <f t="shared" si="1"/>
        <v>3829.9508888888922</v>
      </c>
      <c r="J9" s="49">
        <f t="shared" si="1"/>
        <v>5597.746888888887</v>
      </c>
      <c r="K9" s="49">
        <f t="shared" si="1"/>
        <v>8040.746888888887</v>
      </c>
      <c r="L9" s="49">
        <f t="shared" si="1"/>
        <v>3685.2898888888922</v>
      </c>
      <c r="M9" s="49">
        <f t="shared" si="1"/>
        <v>560.37588888888786</v>
      </c>
      <c r="N9" s="49">
        <f t="shared" si="1"/>
        <v>52323.343666666653</v>
      </c>
    </row>
  </sheetData>
  <mergeCells count="1">
    <mergeCell ref="A1:N1"/>
  </mergeCells>
  <pageMargins left="0.7" right="0.7" top="0.75" bottom="0.75" header="0.3" footer="0.3"/>
  <pageSetup paperSize="9" scale="99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4"/>
  <sheetViews>
    <sheetView workbookViewId="0">
      <selection activeCell="N2" sqref="A1:N1048576"/>
    </sheetView>
  </sheetViews>
  <sheetFormatPr defaultRowHeight="14.4" x14ac:dyDescent="0.3"/>
  <cols>
    <col min="1" max="1" width="26.5546875" customWidth="1"/>
  </cols>
  <sheetData>
    <row r="1" spans="1:14" ht="15.6" x14ac:dyDescent="0.3">
      <c r="A1" s="104" t="s">
        <v>96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5" thickBot="1" x14ac:dyDescent="0.35"/>
    <row r="3" spans="1:14" ht="15" thickBot="1" x14ac:dyDescent="0.35">
      <c r="A3" s="53" t="s">
        <v>2</v>
      </c>
      <c r="B3" s="54" t="s">
        <v>97</v>
      </c>
      <c r="C3" s="54">
        <v>1</v>
      </c>
      <c r="D3" s="54">
        <v>2</v>
      </c>
      <c r="E3" s="54">
        <v>3</v>
      </c>
      <c r="F3" s="54">
        <v>4</v>
      </c>
      <c r="G3" s="54">
        <v>5</v>
      </c>
      <c r="H3" s="54">
        <v>6</v>
      </c>
      <c r="I3" s="54">
        <v>7</v>
      </c>
      <c r="J3" s="54">
        <v>8</v>
      </c>
      <c r="K3" s="54">
        <v>9</v>
      </c>
      <c r="L3" s="54">
        <v>10</v>
      </c>
      <c r="M3" s="54">
        <v>11</v>
      </c>
      <c r="N3" s="55">
        <v>12</v>
      </c>
    </row>
    <row r="4" spans="1:14" ht="15" thickBot="1" x14ac:dyDescent="0.3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29.4" thickBot="1" x14ac:dyDescent="0.35">
      <c r="A5" s="56" t="s">
        <v>98</v>
      </c>
      <c r="B5" s="57"/>
      <c r="C5" s="57">
        <f>B24</f>
        <v>0</v>
      </c>
      <c r="D5" s="57">
        <f>C24</f>
        <v>-4731.678111111105</v>
      </c>
      <c r="E5" s="57">
        <f t="shared" ref="E5:N5" si="0">D24</f>
        <v>-6029.0592222222185</v>
      </c>
      <c r="F5" s="57">
        <f t="shared" si="0"/>
        <v>-3988.5693333333256</v>
      </c>
      <c r="G5" s="57">
        <f t="shared" si="0"/>
        <v>9136.1825555555624</v>
      </c>
      <c r="H5" s="57">
        <f t="shared" si="0"/>
        <v>19886.098444444455</v>
      </c>
      <c r="I5" s="57">
        <f t="shared" si="0"/>
        <v>28751.196333333348</v>
      </c>
      <c r="J5" s="57">
        <f t="shared" si="0"/>
        <v>30609.233222222239</v>
      </c>
      <c r="K5" s="57">
        <f t="shared" si="0"/>
        <v>34439.184111111135</v>
      </c>
      <c r="L5" s="57">
        <f t="shared" si="0"/>
        <v>40036.931000000019</v>
      </c>
      <c r="M5" s="57">
        <f t="shared" si="0"/>
        <v>48077.677888888902</v>
      </c>
      <c r="N5" s="57">
        <f t="shared" si="0"/>
        <v>51762.967777777791</v>
      </c>
    </row>
    <row r="6" spans="1:14" ht="15" thickBot="1" x14ac:dyDescent="0.35"/>
    <row r="7" spans="1:14" ht="28.8" x14ac:dyDescent="0.3">
      <c r="A7" s="50" t="s">
        <v>99</v>
      </c>
      <c r="B7" s="9"/>
      <c r="C7" s="9">
        <f>'7.1 План продажів'!B83</f>
        <v>32850</v>
      </c>
      <c r="D7" s="9">
        <f>'7.1 План продажів'!C83</f>
        <v>38150</v>
      </c>
      <c r="E7" s="9">
        <f>'7.1 План продажів'!D83</f>
        <v>40550</v>
      </c>
      <c r="F7" s="9">
        <f>'7.1 План продажів'!E83</f>
        <v>57500</v>
      </c>
      <c r="G7" s="9">
        <f>'7.1 План продажів'!F83</f>
        <v>55850</v>
      </c>
      <c r="H7" s="9">
        <f>'7.1 План продажів'!G83</f>
        <v>53150</v>
      </c>
      <c r="I7" s="9">
        <f>'7.1 План продажів'!H83</f>
        <v>42350</v>
      </c>
      <c r="J7" s="9">
        <f>'7.1 План продажів'!I83</f>
        <v>45050</v>
      </c>
      <c r="K7" s="9">
        <f>'7.1 План продажів'!J83</f>
        <v>47350</v>
      </c>
      <c r="L7" s="9">
        <f>'7.1 План продажів'!K83</f>
        <v>50900</v>
      </c>
      <c r="M7" s="9">
        <f>'7.1 План продажів'!L83</f>
        <v>46000</v>
      </c>
      <c r="N7" s="9">
        <f>'7.1 План продажів'!M83</f>
        <v>39900</v>
      </c>
    </row>
    <row r="8" spans="1:14" x14ac:dyDescent="0.3">
      <c r="A8" s="51" t="s">
        <v>146</v>
      </c>
      <c r="B8" s="1">
        <v>100000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2"/>
    </row>
    <row r="9" spans="1:14" ht="28.8" x14ac:dyDescent="0.3">
      <c r="A9" s="51" t="s">
        <v>100</v>
      </c>
      <c r="B9" s="1">
        <v>24031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"/>
    </row>
    <row r="10" spans="1:14" x14ac:dyDescent="0.3">
      <c r="A10" s="51" t="s">
        <v>101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2"/>
    </row>
    <row r="11" spans="1:14" ht="29.4" thickBot="1" x14ac:dyDescent="0.35">
      <c r="A11" s="52" t="s">
        <v>111</v>
      </c>
      <c r="B11" s="14">
        <f>SUM(B7:B10)</f>
        <v>124031</v>
      </c>
      <c r="C11" s="14">
        <f>SUM(C7:C10)</f>
        <v>32850</v>
      </c>
      <c r="D11" s="14">
        <f t="shared" ref="D11:N11" si="1">SUM(D7:D10)</f>
        <v>38150</v>
      </c>
      <c r="E11" s="14">
        <f t="shared" si="1"/>
        <v>40550</v>
      </c>
      <c r="F11" s="14">
        <f t="shared" si="1"/>
        <v>57500</v>
      </c>
      <c r="G11" s="14">
        <f t="shared" si="1"/>
        <v>55850</v>
      </c>
      <c r="H11" s="14">
        <f t="shared" si="1"/>
        <v>53150</v>
      </c>
      <c r="I11" s="14">
        <f t="shared" si="1"/>
        <v>42350</v>
      </c>
      <c r="J11" s="14">
        <f t="shared" si="1"/>
        <v>45050</v>
      </c>
      <c r="K11" s="14">
        <f t="shared" si="1"/>
        <v>47350</v>
      </c>
      <c r="L11" s="14">
        <f t="shared" si="1"/>
        <v>50900</v>
      </c>
      <c r="M11" s="14">
        <f t="shared" si="1"/>
        <v>46000</v>
      </c>
      <c r="N11" s="14">
        <f t="shared" si="1"/>
        <v>39900</v>
      </c>
    </row>
    <row r="12" spans="1:14" ht="15" thickBot="1" x14ac:dyDescent="0.35"/>
    <row r="13" spans="1:14" x14ac:dyDescent="0.3">
      <c r="A13" s="50" t="s">
        <v>105</v>
      </c>
      <c r="B13" s="9"/>
      <c r="C13" s="9">
        <f>'7.2 План витрат'!B47</f>
        <v>11131.116999999998</v>
      </c>
      <c r="D13" s="9">
        <f>'7.2 План витрат'!C47</f>
        <v>12996.82</v>
      </c>
      <c r="E13" s="9">
        <f>'7.2 План витрат'!D47</f>
        <v>13758.948999999999</v>
      </c>
      <c r="F13" s="9">
        <f>'7.2 План витрат'!E47</f>
        <v>19624.686999999998</v>
      </c>
      <c r="G13" s="9">
        <f>'7.2 План витрат'!F47</f>
        <v>20349.522999999997</v>
      </c>
      <c r="H13" s="9">
        <f>'7.2 План витрат'!G47</f>
        <v>19534.340999999997</v>
      </c>
      <c r="I13" s="9">
        <f>'7.2 План витрат'!H47</f>
        <v>15741.402000000002</v>
      </c>
      <c r="J13" s="9">
        <f>'7.2 План витрат'!I47</f>
        <v>16469.487999999998</v>
      </c>
      <c r="K13" s="9">
        <f>'7.2 План витрат'!J47</f>
        <v>17001.692000000003</v>
      </c>
      <c r="L13" s="9">
        <f>'7.2 План витрат'!K47</f>
        <v>18108.692000000003</v>
      </c>
      <c r="M13" s="9">
        <f>'7.2 План витрат'!L47</f>
        <v>16354.148999999999</v>
      </c>
      <c r="N13" s="9">
        <f>'7.2 План витрат'!M47</f>
        <v>14579.063</v>
      </c>
    </row>
    <row r="14" spans="1:14" x14ac:dyDescent="0.3">
      <c r="A14" s="51" t="s">
        <v>106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2"/>
    </row>
    <row r="15" spans="1:14" x14ac:dyDescent="0.3">
      <c r="A15" s="51" t="s">
        <v>107</v>
      </c>
      <c r="B15" s="1">
        <f>'6.4 Амортизація'!B25</f>
        <v>124031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2"/>
    </row>
    <row r="16" spans="1:14" ht="28.8" x14ac:dyDescent="0.3">
      <c r="A16" s="51" t="s">
        <v>102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2"/>
    </row>
    <row r="17" spans="1:14" x14ac:dyDescent="0.3">
      <c r="A17" s="51" t="s">
        <v>103</v>
      </c>
      <c r="C17" s="1">
        <f>'6.3 Постійні витрати'!B20</f>
        <v>26450.56111111111</v>
      </c>
      <c r="D17" s="1">
        <f>'6.3 Постійні витрати'!C20</f>
        <v>26450.56111111111</v>
      </c>
      <c r="E17" s="1">
        <f>'6.3 Постійні витрати'!D20</f>
        <v>24750.56111111111</v>
      </c>
      <c r="F17" s="1">
        <f>'6.3 Постійні витрати'!E20</f>
        <v>24750.56111111111</v>
      </c>
      <c r="G17" s="1">
        <f>'6.3 Постійні витрати'!F20</f>
        <v>24750.56111111111</v>
      </c>
      <c r="H17" s="1">
        <f>'6.3 Постійні витрати'!G20</f>
        <v>24750.56111111111</v>
      </c>
      <c r="I17" s="1">
        <f>'6.3 Постійні витрати'!H20</f>
        <v>24750.56111111111</v>
      </c>
      <c r="J17" s="1">
        <f>'6.3 Постійні витрати'!I20</f>
        <v>24750.56111111111</v>
      </c>
      <c r="K17" s="1">
        <f>'6.3 Постійні витрати'!J20</f>
        <v>24750.56111111111</v>
      </c>
      <c r="L17" s="1">
        <f>'6.3 Постійні витрати'!K20</f>
        <v>24750.56111111111</v>
      </c>
      <c r="M17" s="1">
        <f>'6.3 Постійні витрати'!L20</f>
        <v>25960.56111111111</v>
      </c>
      <c r="N17" s="1">
        <f>'6.3 Постійні витрати'!M20</f>
        <v>24760.56111111111</v>
      </c>
    </row>
    <row r="18" spans="1:14" x14ac:dyDescent="0.3">
      <c r="A18" s="51" t="s">
        <v>104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2"/>
    </row>
    <row r="19" spans="1:14" x14ac:dyDescent="0.3">
      <c r="A19" s="51" t="s">
        <v>108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2"/>
    </row>
    <row r="20" spans="1:14" ht="15" thickBot="1" x14ac:dyDescent="0.35">
      <c r="A20" s="52" t="s">
        <v>112</v>
      </c>
      <c r="B20" s="14">
        <f>SUM(B13:B19)</f>
        <v>124031</v>
      </c>
      <c r="C20" s="14">
        <f>SUM(C13:C19)</f>
        <v>37581.678111111105</v>
      </c>
      <c r="D20" s="14">
        <f t="shared" ref="D20:N20" si="2">SUM(D13:D19)</f>
        <v>39447.381111111114</v>
      </c>
      <c r="E20" s="14">
        <f t="shared" si="2"/>
        <v>38509.510111111107</v>
      </c>
      <c r="F20" s="14">
        <f t="shared" si="2"/>
        <v>44375.248111111112</v>
      </c>
      <c r="G20" s="14">
        <f t="shared" si="2"/>
        <v>45100.084111111108</v>
      </c>
      <c r="H20" s="14">
        <f t="shared" si="2"/>
        <v>44284.902111111107</v>
      </c>
      <c r="I20" s="14">
        <f t="shared" si="2"/>
        <v>40491.963111111108</v>
      </c>
      <c r="J20" s="14">
        <f t="shared" si="2"/>
        <v>41220.049111111104</v>
      </c>
      <c r="K20" s="14">
        <f t="shared" si="2"/>
        <v>41752.253111111117</v>
      </c>
      <c r="L20" s="14">
        <f t="shared" si="2"/>
        <v>42859.253111111117</v>
      </c>
      <c r="M20" s="14">
        <f t="shared" si="2"/>
        <v>42314.710111111111</v>
      </c>
      <c r="N20" s="14">
        <f t="shared" si="2"/>
        <v>39339.624111111109</v>
      </c>
    </row>
    <row r="21" spans="1:14" ht="15" thickBot="1" x14ac:dyDescent="0.35"/>
    <row r="22" spans="1:14" ht="15" thickBot="1" x14ac:dyDescent="0.35">
      <c r="A22" s="58" t="s">
        <v>110</v>
      </c>
      <c r="B22" s="6">
        <f>B11-B20</f>
        <v>0</v>
      </c>
      <c r="C22" s="6">
        <f t="shared" ref="C22:N22" si="3">C11-C20</f>
        <v>-4731.678111111105</v>
      </c>
      <c r="D22" s="6">
        <f t="shared" si="3"/>
        <v>-1297.3811111111136</v>
      </c>
      <c r="E22" s="6">
        <f t="shared" si="3"/>
        <v>2040.4898888888929</v>
      </c>
      <c r="F22" s="6">
        <f t="shared" si="3"/>
        <v>13124.751888888888</v>
      </c>
      <c r="G22" s="6">
        <f t="shared" si="3"/>
        <v>10749.915888888892</v>
      </c>
      <c r="H22" s="6">
        <f t="shared" si="3"/>
        <v>8865.0978888888931</v>
      </c>
      <c r="I22" s="6">
        <f t="shared" si="3"/>
        <v>1858.0368888888916</v>
      </c>
      <c r="J22" s="6">
        <f t="shared" si="3"/>
        <v>3829.9508888888959</v>
      </c>
      <c r="K22" s="6">
        <f t="shared" si="3"/>
        <v>5597.7468888888834</v>
      </c>
      <c r="L22" s="6">
        <f t="shared" si="3"/>
        <v>8040.7468888888834</v>
      </c>
      <c r="M22" s="6">
        <f t="shared" si="3"/>
        <v>3685.2898888888885</v>
      </c>
      <c r="N22" s="6">
        <f t="shared" si="3"/>
        <v>560.3758888888915</v>
      </c>
    </row>
    <row r="23" spans="1:14" ht="15" thickBot="1" x14ac:dyDescent="0.35">
      <c r="A23" s="41"/>
    </row>
    <row r="24" spans="1:14" ht="29.4" thickBot="1" x14ac:dyDescent="0.35">
      <c r="A24" s="56" t="s">
        <v>109</v>
      </c>
      <c r="B24" s="6">
        <f>B5+B22</f>
        <v>0</v>
      </c>
      <c r="C24" s="6">
        <f>C5+C22</f>
        <v>-4731.678111111105</v>
      </c>
      <c r="D24" s="6">
        <f t="shared" ref="D24:N24" si="4">D5+D22</f>
        <v>-6029.0592222222185</v>
      </c>
      <c r="E24" s="6">
        <f t="shared" si="4"/>
        <v>-3988.5693333333256</v>
      </c>
      <c r="F24" s="6">
        <f t="shared" si="4"/>
        <v>9136.1825555555624</v>
      </c>
      <c r="G24" s="6">
        <f t="shared" si="4"/>
        <v>19886.098444444455</v>
      </c>
      <c r="H24" s="6">
        <f t="shared" si="4"/>
        <v>28751.196333333348</v>
      </c>
      <c r="I24" s="6">
        <f t="shared" si="4"/>
        <v>30609.233222222239</v>
      </c>
      <c r="J24" s="6">
        <f t="shared" si="4"/>
        <v>34439.184111111135</v>
      </c>
      <c r="K24" s="6">
        <f t="shared" si="4"/>
        <v>40036.931000000019</v>
      </c>
      <c r="L24" s="6">
        <f t="shared" si="4"/>
        <v>48077.677888888902</v>
      </c>
      <c r="M24" s="6">
        <f t="shared" si="4"/>
        <v>51762.967777777791</v>
      </c>
      <c r="N24" s="6">
        <f t="shared" si="4"/>
        <v>52323.343666666682</v>
      </c>
    </row>
  </sheetData>
  <mergeCells count="1">
    <mergeCell ref="A1:N1"/>
  </mergeCells>
  <pageMargins left="0.7" right="0.7" top="0.75" bottom="0.75" header="0.3" footer="0.3"/>
  <pageSetup paperSize="9" scale="94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10"/>
  <sheetViews>
    <sheetView tabSelected="1" workbookViewId="0">
      <selection activeCell="D2" sqref="A1:D1048576"/>
    </sheetView>
  </sheetViews>
  <sheetFormatPr defaultRowHeight="14.4" x14ac:dyDescent="0.3"/>
  <cols>
    <col min="1" max="1" width="20.44140625" customWidth="1"/>
    <col min="2" max="2" width="11.88671875" customWidth="1"/>
    <col min="3" max="3" width="22.6640625" customWidth="1"/>
    <col min="4" max="4" width="14.33203125" customWidth="1"/>
  </cols>
  <sheetData>
    <row r="1" spans="1:4" ht="15.6" x14ac:dyDescent="0.3">
      <c r="A1" s="104" t="s">
        <v>113</v>
      </c>
      <c r="B1" s="104"/>
      <c r="C1" s="104"/>
      <c r="D1" s="104"/>
    </row>
    <row r="2" spans="1:4" ht="15" thickBot="1" x14ac:dyDescent="0.35"/>
    <row r="3" spans="1:4" x14ac:dyDescent="0.3">
      <c r="A3" s="28" t="s">
        <v>114</v>
      </c>
      <c r="B3" s="60" t="s">
        <v>115</v>
      </c>
      <c r="C3" s="28" t="s">
        <v>116</v>
      </c>
      <c r="D3" s="10" t="s">
        <v>115</v>
      </c>
    </row>
    <row r="4" spans="1:4" ht="28.8" x14ac:dyDescent="0.3">
      <c r="A4" s="44" t="s">
        <v>117</v>
      </c>
      <c r="B4" s="61"/>
      <c r="C4" s="44" t="s">
        <v>147</v>
      </c>
      <c r="D4" s="12">
        <v>12000</v>
      </c>
    </row>
    <row r="5" spans="1:4" x14ac:dyDescent="0.3">
      <c r="A5" s="44" t="s">
        <v>118</v>
      </c>
      <c r="B5" s="61"/>
      <c r="C5" s="44" t="s">
        <v>121</v>
      </c>
      <c r="D5" s="12">
        <v>14640</v>
      </c>
    </row>
    <row r="6" spans="1:4" ht="28.8" x14ac:dyDescent="0.3">
      <c r="A6" s="44" t="s">
        <v>59</v>
      </c>
      <c r="B6" s="61">
        <f>'6.4 Амортизація'!B25</f>
        <v>124031</v>
      </c>
      <c r="C6" s="44" t="s">
        <v>122</v>
      </c>
      <c r="D6" s="12">
        <v>2000</v>
      </c>
    </row>
    <row r="7" spans="1:4" ht="37.200000000000003" customHeight="1" x14ac:dyDescent="0.3">
      <c r="A7" s="44" t="s">
        <v>119</v>
      </c>
      <c r="B7" s="61"/>
      <c r="C7" s="44" t="s">
        <v>148</v>
      </c>
      <c r="D7" s="12">
        <v>5000</v>
      </c>
    </row>
    <row r="8" spans="1:4" ht="43.8" thickBot="1" x14ac:dyDescent="0.35">
      <c r="A8" s="59" t="s">
        <v>120</v>
      </c>
      <c r="B8" s="62">
        <f>SUM(B4:B7)</f>
        <v>124031</v>
      </c>
      <c r="C8" s="59" t="s">
        <v>123</v>
      </c>
      <c r="D8" s="15">
        <f>SUM(D4:D7)</f>
        <v>33640</v>
      </c>
    </row>
    <row r="9" spans="1:4" ht="15" thickBot="1" x14ac:dyDescent="0.35"/>
    <row r="10" spans="1:4" ht="21" customHeight="1" thickBot="1" x14ac:dyDescent="0.35">
      <c r="A10" s="126" t="s">
        <v>124</v>
      </c>
      <c r="B10" s="127"/>
      <c r="C10" s="127"/>
      <c r="D10" s="7">
        <f>B8+D8</f>
        <v>157671</v>
      </c>
    </row>
  </sheetData>
  <mergeCells count="2">
    <mergeCell ref="A1:D1"/>
    <mergeCell ref="A10:C10"/>
  </mergeCells>
  <pageMargins left="0.7" right="0.7" top="0.75" bottom="0.7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1"/>
  <sheetViews>
    <sheetView workbookViewId="0">
      <selection activeCell="I1" sqref="A1:I1048576"/>
    </sheetView>
  </sheetViews>
  <sheetFormatPr defaultRowHeight="14.4" x14ac:dyDescent="0.3"/>
  <cols>
    <col min="1" max="1" width="5.109375" customWidth="1"/>
    <col min="2" max="2" width="34.6640625" customWidth="1"/>
    <col min="3" max="3" width="12.88671875" customWidth="1"/>
    <col min="4" max="5" width="13.33203125" customWidth="1"/>
    <col min="6" max="6" width="14.88671875" customWidth="1"/>
    <col min="7" max="7" width="16.77734375" customWidth="1"/>
    <col min="8" max="8" width="21.88671875" customWidth="1"/>
    <col min="9" max="9" width="14.88671875" customWidth="1"/>
  </cols>
  <sheetData>
    <row r="1" spans="1:9" x14ac:dyDescent="0.3">
      <c r="A1" s="112" t="s">
        <v>13</v>
      </c>
      <c r="B1" s="112"/>
      <c r="C1" s="112"/>
      <c r="D1" s="112"/>
      <c r="E1" s="112"/>
      <c r="F1" s="112"/>
    </row>
    <row r="2" spans="1:9" ht="15" thickBot="1" x14ac:dyDescent="0.35"/>
    <row r="3" spans="1:9" ht="73.8" customHeight="1" x14ac:dyDescent="0.3">
      <c r="A3" s="19" t="s">
        <v>14</v>
      </c>
      <c r="B3" s="20" t="s">
        <v>15</v>
      </c>
      <c r="C3" s="21" t="s">
        <v>16</v>
      </c>
      <c r="D3" s="21" t="s">
        <v>17</v>
      </c>
      <c r="E3" s="78" t="s">
        <v>131</v>
      </c>
      <c r="F3" s="20" t="s">
        <v>3</v>
      </c>
      <c r="G3" s="81" t="s">
        <v>133</v>
      </c>
      <c r="H3" s="21" t="s">
        <v>132</v>
      </c>
      <c r="I3" s="80" t="s">
        <v>135</v>
      </c>
    </row>
    <row r="4" spans="1:9" x14ac:dyDescent="0.3">
      <c r="A4" s="11">
        <v>1</v>
      </c>
      <c r="B4" s="1"/>
      <c r="C4" s="1"/>
      <c r="D4" s="1"/>
      <c r="E4" s="61">
        <f>(C4+D4)*0.22</f>
        <v>0</v>
      </c>
      <c r="F4" s="1">
        <f>SUM(C4:D4)+E4</f>
        <v>0</v>
      </c>
      <c r="G4" s="1">
        <f>SUM(C4:D4)*0.18</f>
        <v>0</v>
      </c>
      <c r="H4" s="1">
        <f>SUM(C4:D4)*0.015</f>
        <v>0</v>
      </c>
      <c r="I4" s="12">
        <f>SUM(C4:D4)-G4-H4</f>
        <v>0</v>
      </c>
    </row>
    <row r="5" spans="1:9" x14ac:dyDescent="0.3">
      <c r="A5" s="11">
        <v>2</v>
      </c>
      <c r="B5" s="1"/>
      <c r="C5" s="1"/>
      <c r="D5" s="1"/>
      <c r="E5" s="61">
        <v>0</v>
      </c>
      <c r="F5" s="1">
        <f t="shared" ref="F5:F14" si="0">SUM(C5:D5)+E5</f>
        <v>0</v>
      </c>
      <c r="G5" s="1">
        <v>0</v>
      </c>
      <c r="H5" s="1">
        <v>0</v>
      </c>
      <c r="I5" s="12">
        <f t="shared" ref="I5:I14" si="1">SUM(C5:D5)-G5-H5</f>
        <v>0</v>
      </c>
    </row>
    <row r="6" spans="1:9" x14ac:dyDescent="0.3">
      <c r="A6" s="11">
        <v>3</v>
      </c>
      <c r="B6" s="1"/>
      <c r="C6" s="1"/>
      <c r="D6" s="1"/>
      <c r="E6" s="61">
        <f t="shared" ref="E6:E14" si="2">(C6+D6)*0.22</f>
        <v>0</v>
      </c>
      <c r="F6" s="1">
        <f t="shared" si="0"/>
        <v>0</v>
      </c>
      <c r="G6" s="1">
        <f t="shared" ref="G6:G14" si="3">SUM(C6:D6)*0.18</f>
        <v>0</v>
      </c>
      <c r="H6" s="1">
        <f t="shared" ref="H6:H14" si="4">SUM(C6:D6)*0.015</f>
        <v>0</v>
      </c>
      <c r="I6" s="12">
        <f t="shared" si="1"/>
        <v>0</v>
      </c>
    </row>
    <row r="7" spans="1:9" x14ac:dyDescent="0.3">
      <c r="A7" s="11">
        <v>4</v>
      </c>
      <c r="B7" s="1"/>
      <c r="C7" s="1"/>
      <c r="D7" s="1"/>
      <c r="E7" s="61">
        <f t="shared" si="2"/>
        <v>0</v>
      </c>
      <c r="F7" s="1">
        <f t="shared" si="0"/>
        <v>0</v>
      </c>
      <c r="G7" s="1">
        <f t="shared" si="3"/>
        <v>0</v>
      </c>
      <c r="H7" s="1">
        <f t="shared" si="4"/>
        <v>0</v>
      </c>
      <c r="I7" s="12">
        <f t="shared" si="1"/>
        <v>0</v>
      </c>
    </row>
    <row r="8" spans="1:9" x14ac:dyDescent="0.3">
      <c r="A8" s="11">
        <v>5</v>
      </c>
      <c r="B8" s="1"/>
      <c r="C8" s="1"/>
      <c r="D8" s="1"/>
      <c r="E8" s="61">
        <f t="shared" si="2"/>
        <v>0</v>
      </c>
      <c r="F8" s="1">
        <f t="shared" si="0"/>
        <v>0</v>
      </c>
      <c r="G8" s="1">
        <f t="shared" si="3"/>
        <v>0</v>
      </c>
      <c r="H8" s="1">
        <f t="shared" si="4"/>
        <v>0</v>
      </c>
      <c r="I8" s="12">
        <f t="shared" si="1"/>
        <v>0</v>
      </c>
    </row>
    <row r="9" spans="1:9" x14ac:dyDescent="0.3">
      <c r="A9" s="11">
        <v>6</v>
      </c>
      <c r="B9" s="1"/>
      <c r="C9" s="1"/>
      <c r="D9" s="1"/>
      <c r="E9" s="61">
        <f t="shared" si="2"/>
        <v>0</v>
      </c>
      <c r="F9" s="1">
        <f t="shared" si="0"/>
        <v>0</v>
      </c>
      <c r="G9" s="1">
        <f t="shared" si="3"/>
        <v>0</v>
      </c>
      <c r="H9" s="1">
        <f t="shared" si="4"/>
        <v>0</v>
      </c>
      <c r="I9" s="12">
        <f t="shared" si="1"/>
        <v>0</v>
      </c>
    </row>
    <row r="10" spans="1:9" x14ac:dyDescent="0.3">
      <c r="A10" s="11">
        <v>7</v>
      </c>
      <c r="B10" s="1"/>
      <c r="C10" s="1"/>
      <c r="D10" s="1"/>
      <c r="E10" s="61">
        <f t="shared" si="2"/>
        <v>0</v>
      </c>
      <c r="F10" s="1">
        <f t="shared" si="0"/>
        <v>0</v>
      </c>
      <c r="G10" s="1">
        <f t="shared" si="3"/>
        <v>0</v>
      </c>
      <c r="H10" s="1">
        <f t="shared" si="4"/>
        <v>0</v>
      </c>
      <c r="I10" s="12">
        <f t="shared" si="1"/>
        <v>0</v>
      </c>
    </row>
    <row r="11" spans="1:9" x14ac:dyDescent="0.3">
      <c r="A11" s="11">
        <v>8</v>
      </c>
      <c r="B11" s="1"/>
      <c r="C11" s="1"/>
      <c r="D11" s="1"/>
      <c r="E11" s="61">
        <f t="shared" si="2"/>
        <v>0</v>
      </c>
      <c r="F11" s="1">
        <f t="shared" si="0"/>
        <v>0</v>
      </c>
      <c r="G11" s="1">
        <f t="shared" si="3"/>
        <v>0</v>
      </c>
      <c r="H11" s="1">
        <f t="shared" si="4"/>
        <v>0</v>
      </c>
      <c r="I11" s="12">
        <f t="shared" si="1"/>
        <v>0</v>
      </c>
    </row>
    <row r="12" spans="1:9" x14ac:dyDescent="0.3">
      <c r="A12" s="11">
        <v>9</v>
      </c>
      <c r="B12" s="1"/>
      <c r="C12" s="1"/>
      <c r="D12" s="1"/>
      <c r="E12" s="61">
        <f t="shared" si="2"/>
        <v>0</v>
      </c>
      <c r="F12" s="1">
        <f t="shared" si="0"/>
        <v>0</v>
      </c>
      <c r="G12" s="1">
        <f t="shared" si="3"/>
        <v>0</v>
      </c>
      <c r="H12" s="1">
        <f t="shared" si="4"/>
        <v>0</v>
      </c>
      <c r="I12" s="12">
        <f t="shared" si="1"/>
        <v>0</v>
      </c>
    </row>
    <row r="13" spans="1:9" x14ac:dyDescent="0.3">
      <c r="A13" s="11">
        <v>10</v>
      </c>
      <c r="B13" s="1"/>
      <c r="C13" s="1"/>
      <c r="D13" s="1"/>
      <c r="E13" s="61">
        <f t="shared" si="2"/>
        <v>0</v>
      </c>
      <c r="F13" s="1">
        <f t="shared" si="0"/>
        <v>0</v>
      </c>
      <c r="G13" s="1">
        <f t="shared" si="3"/>
        <v>0</v>
      </c>
      <c r="H13" s="1">
        <f t="shared" si="4"/>
        <v>0</v>
      </c>
      <c r="I13" s="12">
        <f t="shared" si="1"/>
        <v>0</v>
      </c>
    </row>
    <row r="14" spans="1:9" ht="15" thickBot="1" x14ac:dyDescent="0.35">
      <c r="A14" s="13" t="s">
        <v>0</v>
      </c>
      <c r="B14" s="14"/>
      <c r="C14" s="14"/>
      <c r="D14" s="14"/>
      <c r="E14" s="61">
        <f t="shared" si="2"/>
        <v>0</v>
      </c>
      <c r="F14" s="1">
        <f t="shared" si="0"/>
        <v>0</v>
      </c>
      <c r="G14" s="1">
        <f t="shared" si="3"/>
        <v>0</v>
      </c>
      <c r="H14" s="1">
        <f t="shared" si="4"/>
        <v>0</v>
      </c>
      <c r="I14" s="12">
        <f t="shared" si="1"/>
        <v>0</v>
      </c>
    </row>
    <row r="15" spans="1:9" ht="35.25" customHeight="1" thickBot="1" x14ac:dyDescent="0.35">
      <c r="B15" s="16" t="s">
        <v>18</v>
      </c>
      <c r="D15" s="17">
        <v>10000</v>
      </c>
    </row>
    <row r="16" spans="1:9" ht="15" thickBot="1" x14ac:dyDescent="0.35"/>
    <row r="17" spans="2:6" ht="29.4" thickBot="1" x14ac:dyDescent="0.35">
      <c r="B17" s="71" t="s">
        <v>19</v>
      </c>
      <c r="C17" s="6">
        <f>SUM(C4:C14)</f>
        <v>0</v>
      </c>
      <c r="D17" s="6">
        <f>SUM(D4:D15)</f>
        <v>10000</v>
      </c>
      <c r="E17" s="79"/>
      <c r="F17" s="7">
        <f>C17+D17+E17</f>
        <v>10000</v>
      </c>
    </row>
    <row r="18" spans="2:6" ht="15" thickBot="1" x14ac:dyDescent="0.35"/>
    <row r="19" spans="2:6" ht="15" thickBot="1" x14ac:dyDescent="0.35">
      <c r="B19" s="18" t="s">
        <v>20</v>
      </c>
      <c r="C19" s="7">
        <v>0</v>
      </c>
    </row>
    <row r="20" spans="2:6" ht="15" thickBot="1" x14ac:dyDescent="0.35"/>
    <row r="21" spans="2:6" ht="15" thickBot="1" x14ac:dyDescent="0.35">
      <c r="B21" s="83" t="s">
        <v>134</v>
      </c>
      <c r="C21" s="82">
        <f>SUM(G4:G14)+SUM(H4:H14)+SUM(E4:E14)</f>
        <v>0</v>
      </c>
    </row>
  </sheetData>
  <mergeCells count="1">
    <mergeCell ref="A1:F1"/>
  </mergeCells>
  <pageMargins left="0.7" right="0.7" top="0.75" bottom="0.75" header="0.3" footer="0.3"/>
  <pageSetup paperSize="9" scale="9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84"/>
  <sheetViews>
    <sheetView workbookViewId="0">
      <selection activeCell="H15" sqref="H15"/>
    </sheetView>
  </sheetViews>
  <sheetFormatPr defaultRowHeight="14.4" x14ac:dyDescent="0.3"/>
  <cols>
    <col min="1" max="1" width="23.6640625" customWidth="1"/>
    <col min="2" max="2" width="19.109375" customWidth="1"/>
    <col min="3" max="3" width="18.33203125" customWidth="1"/>
    <col min="4" max="4" width="17.109375" customWidth="1"/>
    <col min="5" max="5" width="15.44140625" customWidth="1"/>
  </cols>
  <sheetData>
    <row r="1" spans="1:5" x14ac:dyDescent="0.3">
      <c r="A1" s="112" t="s">
        <v>21</v>
      </c>
      <c r="B1" s="112"/>
      <c r="C1" s="112"/>
      <c r="D1" s="112"/>
      <c r="E1" s="112"/>
    </row>
    <row r="2" spans="1:5" x14ac:dyDescent="0.3">
      <c r="A2" s="105" t="s">
        <v>22</v>
      </c>
      <c r="B2" s="105"/>
      <c r="C2" s="105"/>
      <c r="D2" s="105"/>
      <c r="E2" s="105"/>
    </row>
    <row r="3" spans="1:5" ht="15" thickBot="1" x14ac:dyDescent="0.35"/>
    <row r="4" spans="1:5" ht="15" thickBot="1" x14ac:dyDescent="0.35">
      <c r="A4" s="63" t="s">
        <v>23</v>
      </c>
      <c r="B4" s="113" t="s">
        <v>149</v>
      </c>
      <c r="C4" s="114"/>
      <c r="D4" s="115"/>
      <c r="E4" s="38"/>
    </row>
    <row r="5" spans="1:5" x14ac:dyDescent="0.3">
      <c r="A5" s="39"/>
      <c r="E5" s="40"/>
    </row>
    <row r="6" spans="1:5" x14ac:dyDescent="0.3">
      <c r="A6" s="64" t="s">
        <v>24</v>
      </c>
      <c r="E6" s="40"/>
    </row>
    <row r="7" spans="1:5" x14ac:dyDescent="0.3">
      <c r="A7" s="39"/>
      <c r="E7" s="40"/>
    </row>
    <row r="8" spans="1:5" ht="57.6" x14ac:dyDescent="0.3">
      <c r="A8" s="11" t="s">
        <v>25</v>
      </c>
      <c r="B8" s="1" t="s">
        <v>26</v>
      </c>
      <c r="C8" s="22" t="s">
        <v>27</v>
      </c>
      <c r="D8" s="22" t="s">
        <v>28</v>
      </c>
      <c r="E8" s="40"/>
    </row>
    <row r="9" spans="1:5" x14ac:dyDescent="0.3">
      <c r="A9" s="11" t="s">
        <v>155</v>
      </c>
      <c r="B9" s="88">
        <v>325</v>
      </c>
      <c r="C9" s="1">
        <v>0.3</v>
      </c>
      <c r="D9" s="1">
        <f>B9*C9</f>
        <v>97.5</v>
      </c>
      <c r="E9" s="40"/>
    </row>
    <row r="10" spans="1:5" x14ac:dyDescent="0.3">
      <c r="A10" s="11" t="s">
        <v>156</v>
      </c>
      <c r="B10" s="88">
        <v>685</v>
      </c>
      <c r="C10" s="1">
        <v>0.1</v>
      </c>
      <c r="D10" s="1">
        <f t="shared" ref="D10:D17" si="0">B10*C10</f>
        <v>68.5</v>
      </c>
      <c r="E10" s="40"/>
    </row>
    <row r="11" spans="1:5" x14ac:dyDescent="0.3">
      <c r="A11" s="11" t="s">
        <v>157</v>
      </c>
      <c r="B11" s="88">
        <v>760</v>
      </c>
      <c r="C11" s="1">
        <v>1E-3</v>
      </c>
      <c r="D11" s="1">
        <f t="shared" si="0"/>
        <v>0.76</v>
      </c>
      <c r="E11" s="40"/>
    </row>
    <row r="12" spans="1:5" x14ac:dyDescent="0.3">
      <c r="A12" s="11" t="s">
        <v>158</v>
      </c>
      <c r="B12" s="88">
        <v>225</v>
      </c>
      <c r="C12" s="1">
        <v>1E-3</v>
      </c>
      <c r="D12" s="1">
        <f t="shared" si="0"/>
        <v>0.22500000000000001</v>
      </c>
      <c r="E12" s="40"/>
    </row>
    <row r="13" spans="1:5" x14ac:dyDescent="0.3">
      <c r="A13" s="11" t="s">
        <v>159</v>
      </c>
      <c r="B13" s="88">
        <v>558</v>
      </c>
      <c r="C13" s="1">
        <v>1E-3</v>
      </c>
      <c r="D13" s="1">
        <f t="shared" si="0"/>
        <v>0.55800000000000005</v>
      </c>
      <c r="E13" s="40"/>
    </row>
    <row r="14" spans="1:5" x14ac:dyDescent="0.3">
      <c r="A14" s="11" t="s">
        <v>174</v>
      </c>
      <c r="B14" s="88">
        <v>120</v>
      </c>
      <c r="C14" s="1">
        <v>5</v>
      </c>
      <c r="D14" s="1">
        <f t="shared" si="0"/>
        <v>600</v>
      </c>
      <c r="E14" s="40"/>
    </row>
    <row r="15" spans="1:5" x14ac:dyDescent="0.3">
      <c r="A15" s="11"/>
      <c r="B15" s="1"/>
      <c r="C15" s="1"/>
      <c r="D15" s="1">
        <f t="shared" si="0"/>
        <v>0</v>
      </c>
      <c r="E15" s="40"/>
    </row>
    <row r="16" spans="1:5" x14ac:dyDescent="0.3">
      <c r="A16" s="11"/>
      <c r="B16" s="1"/>
      <c r="C16" s="1"/>
      <c r="D16" s="1">
        <f t="shared" si="0"/>
        <v>0</v>
      </c>
      <c r="E16" s="40"/>
    </row>
    <row r="17" spans="1:5" x14ac:dyDescent="0.3">
      <c r="A17" s="11"/>
      <c r="B17" s="1"/>
      <c r="C17" s="1"/>
      <c r="D17" s="1">
        <f t="shared" si="0"/>
        <v>0</v>
      </c>
      <c r="E17" s="40"/>
    </row>
    <row r="18" spans="1:5" ht="15" thickBot="1" x14ac:dyDescent="0.35">
      <c r="A18" s="39"/>
      <c r="E18" s="40"/>
    </row>
    <row r="19" spans="1:5" ht="15" thickBot="1" x14ac:dyDescent="0.35">
      <c r="A19" s="64" t="s">
        <v>29</v>
      </c>
      <c r="E19" s="17">
        <f>SUM(D9:D17)</f>
        <v>767.54300000000001</v>
      </c>
    </row>
    <row r="20" spans="1:5" x14ac:dyDescent="0.3">
      <c r="A20" s="39"/>
      <c r="E20" s="40"/>
    </row>
    <row r="21" spans="1:5" x14ac:dyDescent="0.3">
      <c r="A21" s="64" t="s">
        <v>30</v>
      </c>
      <c r="E21" s="40"/>
    </row>
    <row r="22" spans="1:5" x14ac:dyDescent="0.3">
      <c r="A22" s="39"/>
      <c r="E22" s="40"/>
    </row>
    <row r="23" spans="1:5" x14ac:dyDescent="0.3">
      <c r="A23" s="39" t="s">
        <v>31</v>
      </c>
      <c r="D23" s="85">
        <f>'6.3 Постійні витрати'!$B$20</f>
        <v>26450.56111111111</v>
      </c>
      <c r="E23" s="40"/>
    </row>
    <row r="24" spans="1:5" x14ac:dyDescent="0.3">
      <c r="A24" s="39" t="s">
        <v>32</v>
      </c>
      <c r="D24" s="85">
        <f>'6.5 Сукупні змінні'!$D$21</f>
        <v>16592.991750000001</v>
      </c>
      <c r="E24" s="40"/>
    </row>
    <row r="25" spans="1:5" ht="15" thickBot="1" x14ac:dyDescent="0.35">
      <c r="A25" s="39" t="s">
        <v>33</v>
      </c>
      <c r="D25" s="87">
        <f>D23/D24</f>
        <v>1.594080290620955</v>
      </c>
      <c r="E25" s="40"/>
    </row>
    <row r="26" spans="1:5" ht="15" thickBot="1" x14ac:dyDescent="0.35">
      <c r="A26" s="39" t="s">
        <v>34</v>
      </c>
      <c r="E26" s="17">
        <f>D25*E19</f>
        <v>1223.5251685040796</v>
      </c>
    </row>
    <row r="27" spans="1:5" ht="15" thickBot="1" x14ac:dyDescent="0.35">
      <c r="A27" s="39"/>
      <c r="E27" s="40"/>
    </row>
    <row r="28" spans="1:5" ht="15" thickBot="1" x14ac:dyDescent="0.35">
      <c r="A28" s="65" t="s">
        <v>35</v>
      </c>
      <c r="B28" s="66"/>
      <c r="C28" s="66"/>
      <c r="D28" s="66"/>
      <c r="E28" s="17">
        <f>SUM(E19+E26)</f>
        <v>1991.0681685040795</v>
      </c>
    </row>
    <row r="29" spans="1:5" ht="15" thickBot="1" x14ac:dyDescent="0.35"/>
    <row r="30" spans="1:5" ht="15" thickBot="1" x14ac:dyDescent="0.35">
      <c r="A30" s="63" t="s">
        <v>36</v>
      </c>
      <c r="B30" s="113" t="s">
        <v>150</v>
      </c>
      <c r="C30" s="114"/>
      <c r="D30" s="115"/>
      <c r="E30" s="38"/>
    </row>
    <row r="31" spans="1:5" x14ac:dyDescent="0.3">
      <c r="A31" s="39"/>
      <c r="E31" s="40"/>
    </row>
    <row r="32" spans="1:5" x14ac:dyDescent="0.3">
      <c r="A32" s="64" t="s">
        <v>24</v>
      </c>
      <c r="E32" s="40"/>
    </row>
    <row r="33" spans="1:5" x14ac:dyDescent="0.3">
      <c r="A33" s="39"/>
      <c r="E33" s="40"/>
    </row>
    <row r="34" spans="1:5" ht="57.6" x14ac:dyDescent="0.3">
      <c r="A34" s="11" t="s">
        <v>25</v>
      </c>
      <c r="B34" s="1" t="s">
        <v>26</v>
      </c>
      <c r="C34" s="22" t="s">
        <v>27</v>
      </c>
      <c r="D34" s="22" t="s">
        <v>28</v>
      </c>
      <c r="E34" s="40"/>
    </row>
    <row r="35" spans="1:5" x14ac:dyDescent="0.3">
      <c r="A35" s="11" t="s">
        <v>155</v>
      </c>
      <c r="B35" s="88">
        <v>325</v>
      </c>
      <c r="C35" s="1">
        <v>0.3</v>
      </c>
      <c r="D35" s="1">
        <f>B35*C35</f>
        <v>97.5</v>
      </c>
      <c r="E35" s="40"/>
    </row>
    <row r="36" spans="1:5" x14ac:dyDescent="0.3">
      <c r="A36" s="11" t="s">
        <v>160</v>
      </c>
      <c r="B36" s="88">
        <v>685</v>
      </c>
      <c r="C36" s="1">
        <v>0.1</v>
      </c>
      <c r="D36" s="1">
        <f t="shared" ref="D36:D43" si="1">B36*C36</f>
        <v>68.5</v>
      </c>
      <c r="E36" s="40"/>
    </row>
    <row r="37" spans="1:5" x14ac:dyDescent="0.3">
      <c r="A37" s="11" t="s">
        <v>161</v>
      </c>
      <c r="B37" s="88">
        <v>552</v>
      </c>
      <c r="C37" s="1">
        <v>0.2</v>
      </c>
      <c r="D37" s="1">
        <f t="shared" si="1"/>
        <v>110.4</v>
      </c>
      <c r="E37" s="40"/>
    </row>
    <row r="38" spans="1:5" x14ac:dyDescent="0.3">
      <c r="A38" s="11" t="s">
        <v>157</v>
      </c>
      <c r="B38" s="88">
        <v>760</v>
      </c>
      <c r="C38" s="1">
        <v>1E-3</v>
      </c>
      <c r="D38" s="1">
        <f t="shared" si="1"/>
        <v>0.76</v>
      </c>
      <c r="E38" s="40"/>
    </row>
    <row r="39" spans="1:5" x14ac:dyDescent="0.3">
      <c r="A39" s="11" t="s">
        <v>158</v>
      </c>
      <c r="B39" s="88">
        <v>225</v>
      </c>
      <c r="C39" s="1">
        <v>1E-3</v>
      </c>
      <c r="D39" s="1">
        <f t="shared" si="1"/>
        <v>0.22500000000000001</v>
      </c>
      <c r="E39" s="40"/>
    </row>
    <row r="40" spans="1:5" x14ac:dyDescent="0.3">
      <c r="A40" s="11" t="s">
        <v>159</v>
      </c>
      <c r="B40" s="88">
        <v>558</v>
      </c>
      <c r="C40" s="1">
        <v>1E-3</v>
      </c>
      <c r="D40" s="1">
        <f t="shared" si="1"/>
        <v>0.55800000000000005</v>
      </c>
      <c r="E40" s="40"/>
    </row>
    <row r="41" spans="1:5" x14ac:dyDescent="0.3">
      <c r="A41" s="11" t="s">
        <v>157</v>
      </c>
      <c r="B41" s="88">
        <v>760</v>
      </c>
      <c r="C41" s="1">
        <v>1E-3</v>
      </c>
      <c r="D41" s="1">
        <f t="shared" si="1"/>
        <v>0.76</v>
      </c>
      <c r="E41" s="40"/>
    </row>
    <row r="42" spans="1:5" x14ac:dyDescent="0.3">
      <c r="A42" s="11" t="s">
        <v>174</v>
      </c>
      <c r="B42" s="88">
        <v>120</v>
      </c>
      <c r="C42" s="1">
        <v>5</v>
      </c>
      <c r="D42" s="1">
        <f t="shared" si="1"/>
        <v>600</v>
      </c>
      <c r="E42" s="40"/>
    </row>
    <row r="43" spans="1:5" x14ac:dyDescent="0.3">
      <c r="A43" s="11"/>
      <c r="B43" s="1"/>
      <c r="C43" s="1"/>
      <c r="D43" s="1">
        <f t="shared" si="1"/>
        <v>0</v>
      </c>
      <c r="E43" s="40"/>
    </row>
    <row r="44" spans="1:5" ht="15" thickBot="1" x14ac:dyDescent="0.35">
      <c r="A44" s="39"/>
      <c r="E44" s="40"/>
    </row>
    <row r="45" spans="1:5" ht="15" thickBot="1" x14ac:dyDescent="0.35">
      <c r="A45" s="64" t="s">
        <v>29</v>
      </c>
      <c r="E45" s="17">
        <f>SUM(D35:D43)</f>
        <v>878.70299999999997</v>
      </c>
    </row>
    <row r="46" spans="1:5" x14ac:dyDescent="0.3">
      <c r="A46" s="39"/>
      <c r="E46" s="40"/>
    </row>
    <row r="47" spans="1:5" x14ac:dyDescent="0.3">
      <c r="A47" s="64" t="s">
        <v>30</v>
      </c>
      <c r="E47" s="40"/>
    </row>
    <row r="48" spans="1:5" x14ac:dyDescent="0.3">
      <c r="A48" s="39"/>
      <c r="E48" s="40"/>
    </row>
    <row r="49" spans="1:5" x14ac:dyDescent="0.3">
      <c r="A49" s="39" t="s">
        <v>31</v>
      </c>
      <c r="D49" s="92">
        <f>'6.3 Постійні витрати'!$B$20</f>
        <v>26450.56111111111</v>
      </c>
      <c r="E49" s="40"/>
    </row>
    <row r="50" spans="1:5" x14ac:dyDescent="0.3">
      <c r="A50" s="39" t="s">
        <v>32</v>
      </c>
      <c r="D50" s="1">
        <f>'6.5 Сукупні змінні'!$D$21</f>
        <v>16592.991750000001</v>
      </c>
      <c r="E50" s="40"/>
    </row>
    <row r="51" spans="1:5" ht="15" thickBot="1" x14ac:dyDescent="0.35">
      <c r="A51" s="39" t="s">
        <v>33</v>
      </c>
      <c r="D51" s="1">
        <f>D49/D50</f>
        <v>1.594080290620955</v>
      </c>
      <c r="E51" s="40"/>
    </row>
    <row r="52" spans="1:5" ht="15" thickBot="1" x14ac:dyDescent="0.35">
      <c r="A52" s="39" t="s">
        <v>34</v>
      </c>
      <c r="E52" s="17">
        <f>D51*E45</f>
        <v>1400.7231336095051</v>
      </c>
    </row>
    <row r="53" spans="1:5" ht="15" thickBot="1" x14ac:dyDescent="0.35">
      <c r="A53" s="39"/>
      <c r="E53" s="40"/>
    </row>
    <row r="54" spans="1:5" ht="15" thickBot="1" x14ac:dyDescent="0.35">
      <c r="A54" s="65" t="s">
        <v>35</v>
      </c>
      <c r="B54" s="66"/>
      <c r="C54" s="66"/>
      <c r="D54" s="66"/>
      <c r="E54" s="17">
        <f>SUM(E45+E52)</f>
        <v>2279.4261336095051</v>
      </c>
    </row>
    <row r="55" spans="1:5" ht="15" thickBot="1" x14ac:dyDescent="0.35"/>
    <row r="56" spans="1:5" ht="15" thickBot="1" x14ac:dyDescent="0.35">
      <c r="A56" s="63" t="s">
        <v>37</v>
      </c>
      <c r="B56" s="113" t="s">
        <v>151</v>
      </c>
      <c r="C56" s="114"/>
      <c r="D56" s="115"/>
      <c r="E56" s="38"/>
    </row>
    <row r="57" spans="1:5" x14ac:dyDescent="0.3">
      <c r="A57" s="39"/>
      <c r="E57" s="40"/>
    </row>
    <row r="58" spans="1:5" x14ac:dyDescent="0.3">
      <c r="A58" s="64" t="s">
        <v>24</v>
      </c>
      <c r="E58" s="40"/>
    </row>
    <row r="59" spans="1:5" x14ac:dyDescent="0.3">
      <c r="A59" s="39"/>
      <c r="E59" s="40"/>
    </row>
    <row r="60" spans="1:5" ht="57.6" x14ac:dyDescent="0.3">
      <c r="A60" s="11" t="s">
        <v>25</v>
      </c>
      <c r="B60" s="1" t="s">
        <v>26</v>
      </c>
      <c r="C60" s="22" t="s">
        <v>27</v>
      </c>
      <c r="D60" s="22" t="s">
        <v>28</v>
      </c>
      <c r="E60" s="40"/>
    </row>
    <row r="61" spans="1:5" x14ac:dyDescent="0.3">
      <c r="A61" s="11" t="s">
        <v>155</v>
      </c>
      <c r="B61" s="88">
        <v>325</v>
      </c>
      <c r="C61" s="1">
        <v>0.1</v>
      </c>
      <c r="D61" s="1">
        <f>B61*C61</f>
        <v>32.5</v>
      </c>
      <c r="E61" s="40"/>
    </row>
    <row r="62" spans="1:5" x14ac:dyDescent="0.3">
      <c r="A62" s="11" t="s">
        <v>157</v>
      </c>
      <c r="B62" s="88">
        <v>760</v>
      </c>
      <c r="C62" s="1">
        <v>1E-3</v>
      </c>
      <c r="D62" s="1">
        <f t="shared" ref="D62:D69" si="2">B62*C62</f>
        <v>0.76</v>
      </c>
      <c r="E62" s="40"/>
    </row>
    <row r="63" spans="1:5" x14ac:dyDescent="0.3">
      <c r="A63" s="11" t="s">
        <v>158</v>
      </c>
      <c r="B63" s="88">
        <v>225</v>
      </c>
      <c r="C63" s="1">
        <v>1E-3</v>
      </c>
      <c r="D63" s="1">
        <f t="shared" si="2"/>
        <v>0.22500000000000001</v>
      </c>
      <c r="E63" s="40"/>
    </row>
    <row r="64" spans="1:5" x14ac:dyDescent="0.3">
      <c r="A64" s="11" t="s">
        <v>159</v>
      </c>
      <c r="B64" s="88">
        <v>558</v>
      </c>
      <c r="C64" s="1">
        <v>1E-3</v>
      </c>
      <c r="D64" s="1">
        <f t="shared" si="2"/>
        <v>0.55800000000000005</v>
      </c>
      <c r="E64" s="40"/>
    </row>
    <row r="65" spans="1:5" x14ac:dyDescent="0.3">
      <c r="A65" s="11" t="s">
        <v>174</v>
      </c>
      <c r="B65" s="101">
        <v>120</v>
      </c>
      <c r="C65" s="1">
        <v>2</v>
      </c>
      <c r="D65" s="1">
        <f t="shared" si="2"/>
        <v>240</v>
      </c>
      <c r="E65" s="40"/>
    </row>
    <row r="66" spans="1:5" x14ac:dyDescent="0.3">
      <c r="A66" s="11"/>
      <c r="B66" s="1"/>
      <c r="C66" s="1"/>
      <c r="D66" s="1">
        <f t="shared" si="2"/>
        <v>0</v>
      </c>
      <c r="E66" s="40"/>
    </row>
    <row r="67" spans="1:5" x14ac:dyDescent="0.3">
      <c r="A67" s="11"/>
      <c r="B67" s="1"/>
      <c r="C67" s="1"/>
      <c r="D67" s="1">
        <f t="shared" si="2"/>
        <v>0</v>
      </c>
      <c r="E67" s="40"/>
    </row>
    <row r="68" spans="1:5" x14ac:dyDescent="0.3">
      <c r="A68" s="11"/>
      <c r="B68" s="1"/>
      <c r="C68" s="1"/>
      <c r="D68" s="1">
        <f t="shared" si="2"/>
        <v>0</v>
      </c>
      <c r="E68" s="40"/>
    </row>
    <row r="69" spans="1:5" x14ac:dyDescent="0.3">
      <c r="A69" s="11"/>
      <c r="B69" s="1"/>
      <c r="C69" s="1"/>
      <c r="D69" s="1">
        <f t="shared" si="2"/>
        <v>0</v>
      </c>
      <c r="E69" s="40"/>
    </row>
    <row r="70" spans="1:5" ht="15" thickBot="1" x14ac:dyDescent="0.35">
      <c r="A70" s="39"/>
      <c r="E70" s="40"/>
    </row>
    <row r="71" spans="1:5" ht="15" thickBot="1" x14ac:dyDescent="0.35">
      <c r="A71" s="64" t="s">
        <v>29</v>
      </c>
      <c r="E71" s="17">
        <f>SUM(D61:D69)</f>
        <v>274.04300000000001</v>
      </c>
    </row>
    <row r="72" spans="1:5" x14ac:dyDescent="0.3">
      <c r="A72" s="39"/>
      <c r="E72" s="40"/>
    </row>
    <row r="73" spans="1:5" x14ac:dyDescent="0.3">
      <c r="A73" s="64" t="s">
        <v>30</v>
      </c>
      <c r="E73" s="40"/>
    </row>
    <row r="74" spans="1:5" x14ac:dyDescent="0.3">
      <c r="A74" s="39"/>
      <c r="E74" s="40"/>
    </row>
    <row r="75" spans="1:5" x14ac:dyDescent="0.3">
      <c r="A75" s="39" t="s">
        <v>31</v>
      </c>
      <c r="D75" s="92">
        <f>'6.3 Постійні витрати'!$B$20</f>
        <v>26450.56111111111</v>
      </c>
      <c r="E75" s="40"/>
    </row>
    <row r="76" spans="1:5" x14ac:dyDescent="0.3">
      <c r="A76" s="39" t="s">
        <v>32</v>
      </c>
      <c r="D76" s="1">
        <f>'6.5 Сукупні змінні'!$D$21</f>
        <v>16592.991750000001</v>
      </c>
      <c r="E76" s="40"/>
    </row>
    <row r="77" spans="1:5" ht="15" thickBot="1" x14ac:dyDescent="0.35">
      <c r="A77" s="39" t="s">
        <v>33</v>
      </c>
      <c r="D77" s="1">
        <f>D75/D76</f>
        <v>1.594080290620955</v>
      </c>
      <c r="E77" s="40"/>
    </row>
    <row r="78" spans="1:5" ht="15" thickBot="1" x14ac:dyDescent="0.35">
      <c r="A78" s="39" t="s">
        <v>34</v>
      </c>
      <c r="E78" s="17">
        <f>D77*E71</f>
        <v>436.84654508263839</v>
      </c>
    </row>
    <row r="79" spans="1:5" ht="15" thickBot="1" x14ac:dyDescent="0.35">
      <c r="A79" s="39"/>
      <c r="E79" s="40"/>
    </row>
    <row r="80" spans="1:5" ht="15" thickBot="1" x14ac:dyDescent="0.35">
      <c r="A80" s="65" t="s">
        <v>35</v>
      </c>
      <c r="B80" s="66"/>
      <c r="C80" s="66"/>
      <c r="D80" s="66"/>
      <c r="E80" s="17">
        <f>SUM(E71+E78)</f>
        <v>710.88954508263839</v>
      </c>
    </row>
    <row r="81" spans="1:5" ht="15" thickBot="1" x14ac:dyDescent="0.35"/>
    <row r="82" spans="1:5" ht="15" thickBot="1" x14ac:dyDescent="0.35">
      <c r="A82" s="63" t="s">
        <v>139</v>
      </c>
      <c r="B82" s="113" t="s">
        <v>152</v>
      </c>
      <c r="C82" s="114"/>
      <c r="D82" s="115"/>
      <c r="E82" s="38"/>
    </row>
    <row r="83" spans="1:5" x14ac:dyDescent="0.3">
      <c r="A83" s="39"/>
      <c r="E83" s="40"/>
    </row>
    <row r="84" spans="1:5" x14ac:dyDescent="0.3">
      <c r="A84" s="64" t="s">
        <v>24</v>
      </c>
      <c r="E84" s="40"/>
    </row>
    <row r="85" spans="1:5" x14ac:dyDescent="0.3">
      <c r="A85" s="39"/>
      <c r="E85" s="40"/>
    </row>
    <row r="86" spans="1:5" ht="57.6" x14ac:dyDescent="0.3">
      <c r="A86" s="11" t="s">
        <v>25</v>
      </c>
      <c r="B86" s="1" t="s">
        <v>26</v>
      </c>
      <c r="C86" s="22" t="s">
        <v>27</v>
      </c>
      <c r="D86" s="22" t="s">
        <v>28</v>
      </c>
      <c r="E86" s="40"/>
    </row>
    <row r="87" spans="1:5" x14ac:dyDescent="0.3">
      <c r="A87" s="11" t="s">
        <v>155</v>
      </c>
      <c r="B87" s="88">
        <v>325</v>
      </c>
      <c r="C87" s="1">
        <v>0.1</v>
      </c>
      <c r="D87" s="1">
        <f>B87*C87</f>
        <v>32.5</v>
      </c>
      <c r="E87" s="40"/>
    </row>
    <row r="88" spans="1:5" x14ac:dyDescent="0.3">
      <c r="A88" s="11" t="s">
        <v>158</v>
      </c>
      <c r="B88" s="88">
        <v>225</v>
      </c>
      <c r="C88" s="1">
        <v>1E-3</v>
      </c>
      <c r="D88" s="1">
        <f t="shared" ref="D88:D95" si="3">B88*C88</f>
        <v>0.22500000000000001</v>
      </c>
      <c r="E88" s="40"/>
    </row>
    <row r="89" spans="1:5" x14ac:dyDescent="0.3">
      <c r="A89" s="11" t="s">
        <v>157</v>
      </c>
      <c r="B89" s="88">
        <v>760</v>
      </c>
      <c r="C89" s="1">
        <v>1E-3</v>
      </c>
      <c r="D89" s="1">
        <f t="shared" si="3"/>
        <v>0.76</v>
      </c>
      <c r="E89" s="40"/>
    </row>
    <row r="90" spans="1:5" x14ac:dyDescent="0.3">
      <c r="A90" s="11" t="s">
        <v>159</v>
      </c>
      <c r="B90" s="88">
        <v>558</v>
      </c>
      <c r="C90" s="1">
        <v>1E-3</v>
      </c>
      <c r="D90" s="1">
        <f t="shared" si="3"/>
        <v>0.55800000000000005</v>
      </c>
      <c r="E90" s="40"/>
    </row>
    <row r="91" spans="1:5" x14ac:dyDescent="0.3">
      <c r="A91" s="11" t="s">
        <v>174</v>
      </c>
      <c r="B91" s="88">
        <v>120</v>
      </c>
      <c r="C91" s="1">
        <v>1.5</v>
      </c>
      <c r="D91" s="1">
        <f t="shared" si="3"/>
        <v>180</v>
      </c>
      <c r="E91" s="40"/>
    </row>
    <row r="92" spans="1:5" x14ac:dyDescent="0.3">
      <c r="A92" s="11"/>
      <c r="B92" s="1"/>
      <c r="C92" s="1"/>
      <c r="D92" s="1">
        <f t="shared" si="3"/>
        <v>0</v>
      </c>
      <c r="E92" s="40"/>
    </row>
    <row r="93" spans="1:5" x14ac:dyDescent="0.3">
      <c r="A93" s="11"/>
      <c r="B93" s="1"/>
      <c r="C93" s="1"/>
      <c r="D93" s="1">
        <f t="shared" si="3"/>
        <v>0</v>
      </c>
      <c r="E93" s="40"/>
    </row>
    <row r="94" spans="1:5" x14ac:dyDescent="0.3">
      <c r="A94" s="11"/>
      <c r="B94" s="1"/>
      <c r="C94" s="1"/>
      <c r="D94" s="1">
        <f t="shared" si="3"/>
        <v>0</v>
      </c>
      <c r="E94" s="40"/>
    </row>
    <row r="95" spans="1:5" x14ac:dyDescent="0.3">
      <c r="A95" s="11"/>
      <c r="B95" s="1"/>
      <c r="C95" s="1"/>
      <c r="D95" s="1">
        <f t="shared" si="3"/>
        <v>0</v>
      </c>
      <c r="E95" s="40"/>
    </row>
    <row r="96" spans="1:5" ht="15" thickBot="1" x14ac:dyDescent="0.35">
      <c r="A96" s="39"/>
      <c r="E96" s="40"/>
    </row>
    <row r="97" spans="1:5" ht="15" thickBot="1" x14ac:dyDescent="0.35">
      <c r="A97" s="64" t="s">
        <v>29</v>
      </c>
      <c r="E97" s="17">
        <f>SUM(D87:D95)</f>
        <v>214.04300000000001</v>
      </c>
    </row>
    <row r="98" spans="1:5" x14ac:dyDescent="0.3">
      <c r="A98" s="39"/>
      <c r="E98" s="40"/>
    </row>
    <row r="99" spans="1:5" x14ac:dyDescent="0.3">
      <c r="A99" s="64" t="s">
        <v>30</v>
      </c>
      <c r="E99" s="40"/>
    </row>
    <row r="100" spans="1:5" x14ac:dyDescent="0.3">
      <c r="A100" s="39"/>
      <c r="E100" s="40"/>
    </row>
    <row r="101" spans="1:5" x14ac:dyDescent="0.3">
      <c r="A101" s="39" t="s">
        <v>31</v>
      </c>
      <c r="D101" s="92">
        <f>'6.3 Постійні витрати'!$B$20</f>
        <v>26450.56111111111</v>
      </c>
      <c r="E101" s="40"/>
    </row>
    <row r="102" spans="1:5" x14ac:dyDescent="0.3">
      <c r="A102" s="39" t="s">
        <v>32</v>
      </c>
      <c r="D102" s="1">
        <f>'6.5 Сукупні змінні'!$D$21</f>
        <v>16592.991750000001</v>
      </c>
      <c r="E102" s="40"/>
    </row>
    <row r="103" spans="1:5" ht="15" thickBot="1" x14ac:dyDescent="0.35">
      <c r="A103" s="39" t="s">
        <v>33</v>
      </c>
      <c r="D103" s="1">
        <f>D101/D102</f>
        <v>1.594080290620955</v>
      </c>
      <c r="E103" s="40"/>
    </row>
    <row r="104" spans="1:5" ht="15" thickBot="1" x14ac:dyDescent="0.35">
      <c r="A104" s="39" t="s">
        <v>34</v>
      </c>
      <c r="E104" s="17">
        <f>D103*E97</f>
        <v>341.20172764538108</v>
      </c>
    </row>
    <row r="105" spans="1:5" ht="15" thickBot="1" x14ac:dyDescent="0.35">
      <c r="A105" s="39"/>
      <c r="E105" s="40"/>
    </row>
    <row r="106" spans="1:5" ht="15" thickBot="1" x14ac:dyDescent="0.35">
      <c r="A106" s="65" t="s">
        <v>35</v>
      </c>
      <c r="B106" s="66"/>
      <c r="C106" s="66"/>
      <c r="D106" s="66"/>
      <c r="E106" s="17">
        <f>SUM(E97+E104)</f>
        <v>555.24472764538109</v>
      </c>
    </row>
    <row r="107" spans="1:5" ht="15" thickBot="1" x14ac:dyDescent="0.35"/>
    <row r="108" spans="1:5" ht="15" thickBot="1" x14ac:dyDescent="0.35">
      <c r="A108" s="63" t="s">
        <v>140</v>
      </c>
      <c r="B108" s="113" t="s">
        <v>153</v>
      </c>
      <c r="C108" s="114"/>
      <c r="D108" s="115"/>
      <c r="E108" s="38"/>
    </row>
    <row r="109" spans="1:5" x14ac:dyDescent="0.3">
      <c r="A109" s="39"/>
      <c r="E109" s="40"/>
    </row>
    <row r="110" spans="1:5" x14ac:dyDescent="0.3">
      <c r="A110" s="64" t="s">
        <v>24</v>
      </c>
      <c r="E110" s="40"/>
    </row>
    <row r="111" spans="1:5" x14ac:dyDescent="0.3">
      <c r="A111" s="39"/>
      <c r="E111" s="40"/>
    </row>
    <row r="112" spans="1:5" ht="57.6" x14ac:dyDescent="0.3">
      <c r="A112" s="11" t="s">
        <v>25</v>
      </c>
      <c r="B112" s="1" t="s">
        <v>26</v>
      </c>
      <c r="C112" s="22" t="s">
        <v>27</v>
      </c>
      <c r="D112" s="22" t="s">
        <v>28</v>
      </c>
      <c r="E112" s="40"/>
    </row>
    <row r="113" spans="1:5" x14ac:dyDescent="0.3">
      <c r="A113" s="11" t="s">
        <v>155</v>
      </c>
      <c r="B113" s="88">
        <v>325</v>
      </c>
      <c r="C113" s="1">
        <v>0.1</v>
      </c>
      <c r="D113" s="1">
        <f>B113*C113</f>
        <v>32.5</v>
      </c>
      <c r="E113" s="40"/>
    </row>
    <row r="114" spans="1:5" x14ac:dyDescent="0.3">
      <c r="A114" s="11" t="s">
        <v>157</v>
      </c>
      <c r="B114" s="88">
        <v>760</v>
      </c>
      <c r="C114" s="1">
        <v>1E-3</v>
      </c>
      <c r="D114" s="1">
        <f t="shared" ref="D114:D121" si="4">B114*C114</f>
        <v>0.76</v>
      </c>
      <c r="E114" s="40"/>
    </row>
    <row r="115" spans="1:5" x14ac:dyDescent="0.3">
      <c r="A115" s="11" t="s">
        <v>158</v>
      </c>
      <c r="B115" s="88">
        <v>225</v>
      </c>
      <c r="C115" s="1">
        <v>1E-3</v>
      </c>
      <c r="D115" s="1">
        <f t="shared" si="4"/>
        <v>0.22500000000000001</v>
      </c>
      <c r="E115" s="40"/>
    </row>
    <row r="116" spans="1:5" x14ac:dyDescent="0.3">
      <c r="A116" s="11" t="s">
        <v>159</v>
      </c>
      <c r="B116" s="88">
        <v>558</v>
      </c>
      <c r="C116" s="1">
        <v>1E-3</v>
      </c>
      <c r="D116" s="1">
        <f t="shared" si="4"/>
        <v>0.55800000000000005</v>
      </c>
      <c r="E116" s="40"/>
    </row>
    <row r="117" spans="1:5" x14ac:dyDescent="0.3">
      <c r="A117" s="11" t="s">
        <v>174</v>
      </c>
      <c r="B117" s="88">
        <v>120</v>
      </c>
      <c r="C117" s="1">
        <v>1</v>
      </c>
      <c r="D117" s="92">
        <f>B117*C117</f>
        <v>120</v>
      </c>
      <c r="E117" s="40"/>
    </row>
    <row r="118" spans="1:5" x14ac:dyDescent="0.3">
      <c r="A118" s="11"/>
      <c r="B118" s="1"/>
      <c r="C118" s="1"/>
      <c r="D118" s="1">
        <f t="shared" si="4"/>
        <v>0</v>
      </c>
      <c r="E118" s="40"/>
    </row>
    <row r="119" spans="1:5" x14ac:dyDescent="0.3">
      <c r="A119" s="11"/>
      <c r="B119" s="1"/>
      <c r="C119" s="1"/>
      <c r="D119" s="1">
        <f t="shared" si="4"/>
        <v>0</v>
      </c>
      <c r="E119" s="40"/>
    </row>
    <row r="120" spans="1:5" x14ac:dyDescent="0.3">
      <c r="A120" s="11"/>
      <c r="B120" s="1"/>
      <c r="C120" s="1"/>
      <c r="D120" s="1">
        <f t="shared" si="4"/>
        <v>0</v>
      </c>
      <c r="E120" s="40"/>
    </row>
    <row r="121" spans="1:5" x14ac:dyDescent="0.3">
      <c r="A121" s="11"/>
      <c r="B121" s="1"/>
      <c r="C121" s="1"/>
      <c r="D121" s="1">
        <f t="shared" si="4"/>
        <v>0</v>
      </c>
      <c r="E121" s="40"/>
    </row>
    <row r="122" spans="1:5" ht="15" thickBot="1" x14ac:dyDescent="0.35">
      <c r="A122" s="39"/>
      <c r="E122" s="40"/>
    </row>
    <row r="123" spans="1:5" ht="15" thickBot="1" x14ac:dyDescent="0.35">
      <c r="A123" s="64" t="s">
        <v>29</v>
      </c>
      <c r="E123" s="17">
        <f>SUM(D113:D121)</f>
        <v>154.04300000000001</v>
      </c>
    </row>
    <row r="124" spans="1:5" x14ac:dyDescent="0.3">
      <c r="A124" s="39"/>
      <c r="E124" s="40"/>
    </row>
    <row r="125" spans="1:5" x14ac:dyDescent="0.3">
      <c r="A125" s="64" t="s">
        <v>30</v>
      </c>
      <c r="E125" s="40"/>
    </row>
    <row r="126" spans="1:5" x14ac:dyDescent="0.3">
      <c r="A126" s="39"/>
      <c r="E126" s="40"/>
    </row>
    <row r="127" spans="1:5" x14ac:dyDescent="0.3">
      <c r="A127" s="39" t="s">
        <v>31</v>
      </c>
      <c r="D127" s="92">
        <f>'6.3 Постійні витрати'!$B$20</f>
        <v>26450.56111111111</v>
      </c>
      <c r="E127" s="40"/>
    </row>
    <row r="128" spans="1:5" x14ac:dyDescent="0.3">
      <c r="A128" s="39" t="s">
        <v>32</v>
      </c>
      <c r="D128" s="1">
        <f>'6.5 Сукупні змінні'!$D$21</f>
        <v>16592.991750000001</v>
      </c>
      <c r="E128" s="40"/>
    </row>
    <row r="129" spans="1:5" ht="15" thickBot="1" x14ac:dyDescent="0.35">
      <c r="A129" s="39" t="s">
        <v>33</v>
      </c>
      <c r="D129" s="1">
        <f>D127/D128</f>
        <v>1.594080290620955</v>
      </c>
      <c r="E129" s="40"/>
    </row>
    <row r="130" spans="1:5" ht="15" thickBot="1" x14ac:dyDescent="0.35">
      <c r="A130" s="39" t="s">
        <v>34</v>
      </c>
      <c r="E130" s="17">
        <f>D129*E123</f>
        <v>245.55691020812378</v>
      </c>
    </row>
    <row r="131" spans="1:5" ht="15" thickBot="1" x14ac:dyDescent="0.35">
      <c r="A131" s="39"/>
      <c r="E131" s="40"/>
    </row>
    <row r="132" spans="1:5" ht="15" thickBot="1" x14ac:dyDescent="0.35">
      <c r="A132" s="65" t="s">
        <v>35</v>
      </c>
      <c r="B132" s="66"/>
      <c r="C132" s="66"/>
      <c r="D132" s="66"/>
      <c r="E132" s="17">
        <f>SUM(E123+E130)</f>
        <v>399.59991020812379</v>
      </c>
    </row>
    <row r="133" spans="1:5" ht="15" thickBot="1" x14ac:dyDescent="0.35"/>
    <row r="134" spans="1:5" ht="15" thickBot="1" x14ac:dyDescent="0.35">
      <c r="A134" s="63" t="s">
        <v>141</v>
      </c>
      <c r="B134" s="113" t="s">
        <v>154</v>
      </c>
      <c r="C134" s="114"/>
      <c r="D134" s="115"/>
      <c r="E134" s="38"/>
    </row>
    <row r="135" spans="1:5" x14ac:dyDescent="0.3">
      <c r="A135" s="39"/>
      <c r="E135" s="40"/>
    </row>
    <row r="136" spans="1:5" x14ac:dyDescent="0.3">
      <c r="A136" s="64" t="s">
        <v>24</v>
      </c>
      <c r="E136" s="40"/>
    </row>
    <row r="137" spans="1:5" x14ac:dyDescent="0.3">
      <c r="A137" s="39"/>
      <c r="E137" s="40"/>
    </row>
    <row r="138" spans="1:5" ht="57.6" x14ac:dyDescent="0.3">
      <c r="A138" s="11" t="s">
        <v>25</v>
      </c>
      <c r="B138" s="1" t="s">
        <v>26</v>
      </c>
      <c r="C138" s="22" t="s">
        <v>27</v>
      </c>
      <c r="D138" s="22" t="s">
        <v>28</v>
      </c>
      <c r="E138" s="40"/>
    </row>
    <row r="139" spans="1:5" x14ac:dyDescent="0.3">
      <c r="A139" s="11" t="s">
        <v>155</v>
      </c>
      <c r="B139" s="88">
        <v>325</v>
      </c>
      <c r="C139" s="1">
        <v>0.05</v>
      </c>
      <c r="D139" s="1">
        <f>B139*C139</f>
        <v>16.25</v>
      </c>
      <c r="E139" s="40"/>
    </row>
    <row r="140" spans="1:5" x14ac:dyDescent="0.3">
      <c r="A140" s="11" t="s">
        <v>156</v>
      </c>
      <c r="B140" s="88">
        <v>685</v>
      </c>
      <c r="C140" s="1">
        <v>0.05</v>
      </c>
      <c r="D140" s="1">
        <f t="shared" ref="D140:D147" si="5">B140*C140</f>
        <v>34.25</v>
      </c>
      <c r="E140" s="40"/>
    </row>
    <row r="141" spans="1:5" x14ac:dyDescent="0.3">
      <c r="A141" s="11" t="s">
        <v>157</v>
      </c>
      <c r="B141" s="88">
        <v>760</v>
      </c>
      <c r="C141" s="1">
        <v>1E-3</v>
      </c>
      <c r="D141" s="1">
        <f t="shared" si="5"/>
        <v>0.76</v>
      </c>
      <c r="E141" s="40"/>
    </row>
    <row r="142" spans="1:5" x14ac:dyDescent="0.3">
      <c r="A142" s="11" t="s">
        <v>159</v>
      </c>
      <c r="B142" s="88">
        <v>558</v>
      </c>
      <c r="C142" s="1">
        <v>1E-3</v>
      </c>
      <c r="D142" s="1">
        <f t="shared" si="5"/>
        <v>0.55800000000000005</v>
      </c>
      <c r="E142" s="40"/>
    </row>
    <row r="143" spans="1:5" x14ac:dyDescent="0.3">
      <c r="A143" s="11" t="s">
        <v>174</v>
      </c>
      <c r="B143" s="88">
        <v>120</v>
      </c>
      <c r="C143" s="1">
        <v>1</v>
      </c>
      <c r="D143" s="1">
        <f t="shared" si="5"/>
        <v>120</v>
      </c>
      <c r="E143" s="40"/>
    </row>
    <row r="144" spans="1:5" x14ac:dyDescent="0.3">
      <c r="A144" s="11"/>
      <c r="B144" s="1"/>
      <c r="C144" s="1"/>
      <c r="D144" s="1">
        <f t="shared" si="5"/>
        <v>0</v>
      </c>
      <c r="E144" s="40"/>
    </row>
    <row r="145" spans="1:5" x14ac:dyDescent="0.3">
      <c r="A145" s="11"/>
      <c r="B145" s="1"/>
      <c r="C145" s="1"/>
      <c r="D145" s="1">
        <f t="shared" si="5"/>
        <v>0</v>
      </c>
      <c r="E145" s="40"/>
    </row>
    <row r="146" spans="1:5" x14ac:dyDescent="0.3">
      <c r="A146" s="11"/>
      <c r="B146" s="1"/>
      <c r="C146" s="1"/>
      <c r="D146" s="1">
        <f t="shared" si="5"/>
        <v>0</v>
      </c>
      <c r="E146" s="40"/>
    </row>
    <row r="147" spans="1:5" x14ac:dyDescent="0.3">
      <c r="A147" s="11"/>
      <c r="B147" s="1"/>
      <c r="C147" s="1"/>
      <c r="D147" s="1">
        <f t="shared" si="5"/>
        <v>0</v>
      </c>
      <c r="E147" s="40"/>
    </row>
    <row r="148" spans="1:5" ht="15" thickBot="1" x14ac:dyDescent="0.35">
      <c r="A148" s="39"/>
      <c r="E148" s="40"/>
    </row>
    <row r="149" spans="1:5" ht="15" thickBot="1" x14ac:dyDescent="0.35">
      <c r="A149" s="64" t="s">
        <v>29</v>
      </c>
      <c r="E149" s="17">
        <f>SUM(D139:D147)</f>
        <v>171.81799999999998</v>
      </c>
    </row>
    <row r="150" spans="1:5" x14ac:dyDescent="0.3">
      <c r="A150" s="39"/>
      <c r="E150" s="40"/>
    </row>
    <row r="151" spans="1:5" x14ac:dyDescent="0.3">
      <c r="A151" s="64" t="s">
        <v>30</v>
      </c>
      <c r="E151" s="40"/>
    </row>
    <row r="152" spans="1:5" x14ac:dyDescent="0.3">
      <c r="A152" s="39"/>
      <c r="E152" s="40"/>
    </row>
    <row r="153" spans="1:5" x14ac:dyDescent="0.3">
      <c r="A153" s="39" t="s">
        <v>31</v>
      </c>
      <c r="D153" s="92">
        <f>'6.3 Постійні витрати'!$B$20</f>
        <v>26450.56111111111</v>
      </c>
      <c r="E153" s="40"/>
    </row>
    <row r="154" spans="1:5" x14ac:dyDescent="0.3">
      <c r="A154" s="39" t="s">
        <v>32</v>
      </c>
      <c r="D154" s="1">
        <f>'6.5 Сукупні змінні'!$D$21</f>
        <v>16592.991750000001</v>
      </c>
      <c r="E154" s="40"/>
    </row>
    <row r="155" spans="1:5" ht="15" thickBot="1" x14ac:dyDescent="0.35">
      <c r="A155" s="39" t="s">
        <v>33</v>
      </c>
      <c r="D155" s="1">
        <f>D153/D154</f>
        <v>1.594080290620955</v>
      </c>
      <c r="E155" s="40"/>
    </row>
    <row r="156" spans="1:5" ht="15" thickBot="1" x14ac:dyDescent="0.35">
      <c r="A156" s="39" t="s">
        <v>34</v>
      </c>
      <c r="E156" s="17">
        <f>D155*E149</f>
        <v>273.89168737391122</v>
      </c>
    </row>
    <row r="157" spans="1:5" ht="15" thickBot="1" x14ac:dyDescent="0.35">
      <c r="A157" s="39"/>
      <c r="E157" s="40"/>
    </row>
    <row r="158" spans="1:5" ht="15" thickBot="1" x14ac:dyDescent="0.35">
      <c r="A158" s="65" t="s">
        <v>35</v>
      </c>
      <c r="B158" s="66"/>
      <c r="C158" s="66"/>
      <c r="D158" s="66"/>
      <c r="E158" s="17">
        <f>SUM(E149+E156)</f>
        <v>445.70968737391121</v>
      </c>
    </row>
    <row r="159" spans="1:5" ht="15" thickBot="1" x14ac:dyDescent="0.35"/>
    <row r="160" spans="1:5" ht="15" thickBot="1" x14ac:dyDescent="0.35">
      <c r="A160" s="63" t="s">
        <v>142</v>
      </c>
      <c r="B160" s="113"/>
      <c r="C160" s="114"/>
      <c r="D160" s="115"/>
      <c r="E160" s="38"/>
    </row>
    <row r="161" spans="1:5" x14ac:dyDescent="0.3">
      <c r="A161" s="39"/>
      <c r="E161" s="40"/>
    </row>
    <row r="162" spans="1:5" x14ac:dyDescent="0.3">
      <c r="A162" s="64" t="s">
        <v>24</v>
      </c>
      <c r="E162" s="40"/>
    </row>
    <row r="163" spans="1:5" x14ac:dyDescent="0.3">
      <c r="A163" s="39"/>
      <c r="E163" s="40"/>
    </row>
    <row r="164" spans="1:5" ht="57.6" x14ac:dyDescent="0.3">
      <c r="A164" s="11" t="s">
        <v>25</v>
      </c>
      <c r="B164" s="1" t="s">
        <v>26</v>
      </c>
      <c r="C164" s="22" t="s">
        <v>27</v>
      </c>
      <c r="D164" s="22" t="s">
        <v>28</v>
      </c>
      <c r="E164" s="40"/>
    </row>
    <row r="165" spans="1:5" x14ac:dyDescent="0.3">
      <c r="A165" s="11"/>
      <c r="B165" s="1"/>
      <c r="C165" s="1"/>
      <c r="D165" s="1">
        <f>B165*C165</f>
        <v>0</v>
      </c>
      <c r="E165" s="40"/>
    </row>
    <row r="166" spans="1:5" x14ac:dyDescent="0.3">
      <c r="A166" s="11"/>
      <c r="B166" s="1"/>
      <c r="C166" s="1"/>
      <c r="D166" s="1">
        <f t="shared" ref="D166:D173" si="6">B166*C166</f>
        <v>0</v>
      </c>
      <c r="E166" s="40"/>
    </row>
    <row r="167" spans="1:5" x14ac:dyDescent="0.3">
      <c r="A167" s="11"/>
      <c r="B167" s="1"/>
      <c r="C167" s="1"/>
      <c r="D167" s="1">
        <f t="shared" si="6"/>
        <v>0</v>
      </c>
      <c r="E167" s="40"/>
    </row>
    <row r="168" spans="1:5" x14ac:dyDescent="0.3">
      <c r="A168" s="11"/>
      <c r="B168" s="1"/>
      <c r="C168" s="1"/>
      <c r="D168" s="1">
        <f t="shared" si="6"/>
        <v>0</v>
      </c>
      <c r="E168" s="40"/>
    </row>
    <row r="169" spans="1:5" x14ac:dyDescent="0.3">
      <c r="A169" s="11"/>
      <c r="B169" s="1"/>
      <c r="C169" s="1"/>
      <c r="D169" s="1">
        <f t="shared" si="6"/>
        <v>0</v>
      </c>
      <c r="E169" s="40"/>
    </row>
    <row r="170" spans="1:5" x14ac:dyDescent="0.3">
      <c r="A170" s="11"/>
      <c r="B170" s="1"/>
      <c r="C170" s="1"/>
      <c r="D170" s="1">
        <f t="shared" si="6"/>
        <v>0</v>
      </c>
      <c r="E170" s="40"/>
    </row>
    <row r="171" spans="1:5" x14ac:dyDescent="0.3">
      <c r="A171" s="11"/>
      <c r="B171" s="1"/>
      <c r="C171" s="1"/>
      <c r="D171" s="1">
        <f t="shared" si="6"/>
        <v>0</v>
      </c>
      <c r="E171" s="40"/>
    </row>
    <row r="172" spans="1:5" x14ac:dyDescent="0.3">
      <c r="A172" s="11"/>
      <c r="B172" s="1"/>
      <c r="C172" s="1"/>
      <c r="D172" s="1">
        <f t="shared" si="6"/>
        <v>0</v>
      </c>
      <c r="E172" s="40"/>
    </row>
    <row r="173" spans="1:5" x14ac:dyDescent="0.3">
      <c r="A173" s="11"/>
      <c r="B173" s="1"/>
      <c r="C173" s="1"/>
      <c r="D173" s="1">
        <f t="shared" si="6"/>
        <v>0</v>
      </c>
      <c r="E173" s="40"/>
    </row>
    <row r="174" spans="1:5" ht="15" thickBot="1" x14ac:dyDescent="0.35">
      <c r="A174" s="39"/>
      <c r="E174" s="40"/>
    </row>
    <row r="175" spans="1:5" ht="15" thickBot="1" x14ac:dyDescent="0.35">
      <c r="A175" s="64" t="s">
        <v>29</v>
      </c>
      <c r="E175" s="17">
        <f>SUM(D165:D173)</f>
        <v>0</v>
      </c>
    </row>
    <row r="176" spans="1:5" x14ac:dyDescent="0.3">
      <c r="A176" s="39"/>
      <c r="E176" s="40"/>
    </row>
    <row r="177" spans="1:5" x14ac:dyDescent="0.3">
      <c r="A177" s="64" t="s">
        <v>30</v>
      </c>
      <c r="E177" s="40"/>
    </row>
    <row r="178" spans="1:5" x14ac:dyDescent="0.3">
      <c r="A178" s="39"/>
      <c r="E178" s="40"/>
    </row>
    <row r="179" spans="1:5" x14ac:dyDescent="0.3">
      <c r="A179" s="39" t="s">
        <v>31</v>
      </c>
      <c r="D179" s="1">
        <f>'6.3 Постійні витрати'!$F$20</f>
        <v>24750.56111111111</v>
      </c>
      <c r="E179" s="40"/>
    </row>
    <row r="180" spans="1:5" x14ac:dyDescent="0.3">
      <c r="A180" s="39" t="s">
        <v>32</v>
      </c>
      <c r="D180" s="1">
        <f>'6.5 Сукупні змінні'!$D$21</f>
        <v>16592.991750000001</v>
      </c>
      <c r="E180" s="40"/>
    </row>
    <row r="181" spans="1:5" ht="15" thickBot="1" x14ac:dyDescent="0.35">
      <c r="A181" s="39" t="s">
        <v>33</v>
      </c>
      <c r="D181" s="1">
        <f>D179/D180</f>
        <v>1.4916273981219275</v>
      </c>
      <c r="E181" s="40"/>
    </row>
    <row r="182" spans="1:5" ht="15" thickBot="1" x14ac:dyDescent="0.35">
      <c r="A182" s="39" t="s">
        <v>34</v>
      </c>
      <c r="E182" s="17">
        <f>D181*E175</f>
        <v>0</v>
      </c>
    </row>
    <row r="183" spans="1:5" ht="15" thickBot="1" x14ac:dyDescent="0.35">
      <c r="A183" s="39"/>
      <c r="E183" s="40"/>
    </row>
    <row r="184" spans="1:5" ht="15" thickBot="1" x14ac:dyDescent="0.35">
      <c r="A184" s="65" t="s">
        <v>35</v>
      </c>
      <c r="B184" s="66"/>
      <c r="C184" s="66"/>
      <c r="D184" s="66"/>
      <c r="E184" s="17">
        <f>SUM(E175+E182)</f>
        <v>0</v>
      </c>
    </row>
  </sheetData>
  <mergeCells count="9">
    <mergeCell ref="B108:D108"/>
    <mergeCell ref="B134:D134"/>
    <mergeCell ref="B160:D160"/>
    <mergeCell ref="B82:D82"/>
    <mergeCell ref="A1:E1"/>
    <mergeCell ref="A2:E2"/>
    <mergeCell ref="B4:D4"/>
    <mergeCell ref="B30:D30"/>
    <mergeCell ref="B56:D56"/>
  </mergeCells>
  <pageMargins left="0.7" right="0.7" top="0.75" bottom="0.75" header="0.3" footer="0.3"/>
  <pageSetup scale="98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workbookViewId="0">
      <selection activeCell="C8" sqref="C8"/>
    </sheetView>
  </sheetViews>
  <sheetFormatPr defaultRowHeight="14.4" x14ac:dyDescent="0.3"/>
  <cols>
    <col min="1" max="1" width="28.6640625" customWidth="1"/>
    <col min="2" max="2" width="18.109375" customWidth="1"/>
    <col min="3" max="4" width="17.109375" customWidth="1"/>
  </cols>
  <sheetData>
    <row r="1" spans="1:4" x14ac:dyDescent="0.3">
      <c r="A1" s="112" t="s">
        <v>38</v>
      </c>
      <c r="B1" s="112"/>
      <c r="C1" s="112"/>
      <c r="D1" s="112"/>
    </row>
    <row r="2" spans="1:4" x14ac:dyDescent="0.3">
      <c r="A2" s="105" t="s">
        <v>39</v>
      </c>
      <c r="B2" s="105"/>
      <c r="C2" s="105"/>
      <c r="D2" s="105"/>
    </row>
    <row r="4" spans="1:4" x14ac:dyDescent="0.3">
      <c r="A4" s="23" t="s">
        <v>40</v>
      </c>
      <c r="C4" s="24" t="e">
        <f>C6/C7</f>
        <v>#DIV/0!</v>
      </c>
    </row>
    <row r="6" spans="1:4" x14ac:dyDescent="0.3">
      <c r="A6" s="72" t="s">
        <v>41</v>
      </c>
      <c r="C6" s="1">
        <f>'6.3 Постійні витрати'!$B$20</f>
        <v>26450.56111111111</v>
      </c>
    </row>
    <row r="7" spans="1:4" x14ac:dyDescent="0.3">
      <c r="A7" s="72" t="s">
        <v>42</v>
      </c>
      <c r="C7" s="1">
        <v>0</v>
      </c>
    </row>
    <row r="8" spans="1:4" ht="15" thickBot="1" x14ac:dyDescent="0.35"/>
    <row r="9" spans="1:4" ht="45" customHeight="1" thickBot="1" x14ac:dyDescent="0.35">
      <c r="A9" s="1" t="s">
        <v>43</v>
      </c>
      <c r="B9" s="73" t="s">
        <v>47</v>
      </c>
      <c r="C9" s="73" t="s">
        <v>48</v>
      </c>
      <c r="D9" s="73" t="s">
        <v>49</v>
      </c>
    </row>
    <row r="10" spans="1:4" x14ac:dyDescent="0.3">
      <c r="A10" s="11" t="s">
        <v>44</v>
      </c>
      <c r="B10" s="1"/>
      <c r="C10" s="1" t="e">
        <f>B10*$C$4</f>
        <v>#DIV/0!</v>
      </c>
      <c r="D10" s="1" t="e">
        <f>SUM(B10+C10)</f>
        <v>#DIV/0!</v>
      </c>
    </row>
    <row r="11" spans="1:4" x14ac:dyDescent="0.3">
      <c r="A11" s="11" t="s">
        <v>36</v>
      </c>
      <c r="B11" s="1"/>
      <c r="C11" s="1" t="e">
        <f t="shared" ref="C11:C24" si="0">B11*$C$4</f>
        <v>#DIV/0!</v>
      </c>
      <c r="D11" s="1" t="e">
        <f t="shared" ref="D11:D24" si="1">SUM(B11+C11)</f>
        <v>#DIV/0!</v>
      </c>
    </row>
    <row r="12" spans="1:4" x14ac:dyDescent="0.3">
      <c r="A12" s="11" t="s">
        <v>45</v>
      </c>
      <c r="B12" s="1"/>
      <c r="C12" s="1" t="e">
        <f t="shared" si="0"/>
        <v>#DIV/0!</v>
      </c>
      <c r="D12" s="1" t="e">
        <f t="shared" si="1"/>
        <v>#DIV/0!</v>
      </c>
    </row>
    <row r="13" spans="1:4" x14ac:dyDescent="0.3">
      <c r="A13" s="11" t="s">
        <v>46</v>
      </c>
      <c r="B13" s="1"/>
      <c r="C13" s="1" t="e">
        <f t="shared" si="0"/>
        <v>#DIV/0!</v>
      </c>
      <c r="D13" s="1" t="e">
        <f t="shared" si="1"/>
        <v>#DIV/0!</v>
      </c>
    </row>
    <row r="14" spans="1:4" x14ac:dyDescent="0.3">
      <c r="A14" s="1"/>
      <c r="B14" s="1"/>
      <c r="C14" s="1" t="e">
        <f t="shared" si="0"/>
        <v>#DIV/0!</v>
      </c>
      <c r="D14" s="1" t="e">
        <f t="shared" si="1"/>
        <v>#DIV/0!</v>
      </c>
    </row>
    <row r="15" spans="1:4" x14ac:dyDescent="0.3">
      <c r="A15" s="1"/>
      <c r="B15" s="1"/>
      <c r="C15" s="1" t="e">
        <f t="shared" si="0"/>
        <v>#DIV/0!</v>
      </c>
      <c r="D15" s="1" t="e">
        <f t="shared" si="1"/>
        <v>#DIV/0!</v>
      </c>
    </row>
    <row r="16" spans="1:4" x14ac:dyDescent="0.3">
      <c r="A16" s="1"/>
      <c r="B16" s="1"/>
      <c r="C16" s="1" t="e">
        <f t="shared" si="0"/>
        <v>#DIV/0!</v>
      </c>
      <c r="D16" s="1" t="e">
        <f t="shared" si="1"/>
        <v>#DIV/0!</v>
      </c>
    </row>
    <row r="17" spans="1:4" x14ac:dyDescent="0.3">
      <c r="A17" s="1"/>
      <c r="B17" s="1"/>
      <c r="C17" s="1" t="e">
        <f t="shared" si="0"/>
        <v>#DIV/0!</v>
      </c>
      <c r="D17" s="1" t="e">
        <f t="shared" si="1"/>
        <v>#DIV/0!</v>
      </c>
    </row>
    <row r="18" spans="1:4" x14ac:dyDescent="0.3">
      <c r="A18" s="1"/>
      <c r="B18" s="1"/>
      <c r="C18" s="1" t="e">
        <f t="shared" si="0"/>
        <v>#DIV/0!</v>
      </c>
      <c r="D18" s="1" t="e">
        <f t="shared" si="1"/>
        <v>#DIV/0!</v>
      </c>
    </row>
    <row r="19" spans="1:4" x14ac:dyDescent="0.3">
      <c r="A19" s="1"/>
      <c r="B19" s="1"/>
      <c r="C19" s="1" t="e">
        <f t="shared" si="0"/>
        <v>#DIV/0!</v>
      </c>
      <c r="D19" s="1" t="e">
        <f t="shared" si="1"/>
        <v>#DIV/0!</v>
      </c>
    </row>
    <row r="20" spans="1:4" x14ac:dyDescent="0.3">
      <c r="A20" s="1"/>
      <c r="B20" s="1"/>
      <c r="C20" s="1" t="e">
        <f t="shared" si="0"/>
        <v>#DIV/0!</v>
      </c>
      <c r="D20" s="1" t="e">
        <f t="shared" si="1"/>
        <v>#DIV/0!</v>
      </c>
    </row>
    <row r="21" spans="1:4" x14ac:dyDescent="0.3">
      <c r="A21" s="1"/>
      <c r="B21" s="1"/>
      <c r="C21" s="1" t="e">
        <f t="shared" si="0"/>
        <v>#DIV/0!</v>
      </c>
      <c r="D21" s="1" t="e">
        <f t="shared" si="1"/>
        <v>#DIV/0!</v>
      </c>
    </row>
    <row r="22" spans="1:4" x14ac:dyDescent="0.3">
      <c r="A22" s="1"/>
      <c r="B22" s="1"/>
      <c r="C22" s="1" t="e">
        <f t="shared" si="0"/>
        <v>#DIV/0!</v>
      </c>
      <c r="D22" s="1" t="e">
        <f t="shared" si="1"/>
        <v>#DIV/0!</v>
      </c>
    </row>
    <row r="23" spans="1:4" x14ac:dyDescent="0.3">
      <c r="A23" s="1"/>
      <c r="B23" s="1"/>
      <c r="C23" s="1" t="e">
        <f t="shared" si="0"/>
        <v>#DIV/0!</v>
      </c>
      <c r="D23" s="1" t="e">
        <f t="shared" si="1"/>
        <v>#DIV/0!</v>
      </c>
    </row>
    <row r="24" spans="1:4" x14ac:dyDescent="0.3">
      <c r="A24" s="1"/>
      <c r="B24" s="1"/>
      <c r="C24" s="1" t="e">
        <f t="shared" si="0"/>
        <v>#DIV/0!</v>
      </c>
      <c r="D24" s="1" t="e">
        <f t="shared" si="1"/>
        <v>#DIV/0!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1"/>
  <sheetViews>
    <sheetView workbookViewId="0">
      <selection activeCell="N18" sqref="N18"/>
    </sheetView>
  </sheetViews>
  <sheetFormatPr defaultRowHeight="14.4" x14ac:dyDescent="0.3"/>
  <cols>
    <col min="1" max="1" width="36.6640625" customWidth="1"/>
    <col min="2" max="2" width="14" customWidth="1"/>
    <col min="3" max="13" width="11.5546875" bestFit="1" customWidth="1"/>
    <col min="14" max="14" width="14.6640625" customWidth="1"/>
  </cols>
  <sheetData>
    <row r="1" spans="1:14" x14ac:dyDescent="0.3">
      <c r="A1" s="112" t="s">
        <v>50</v>
      </c>
      <c r="B1" s="112"/>
    </row>
    <row r="3" spans="1:14" x14ac:dyDescent="0.3">
      <c r="A3" s="26" t="s">
        <v>51</v>
      </c>
      <c r="B3" s="116" t="s">
        <v>52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" t="s">
        <v>3</v>
      </c>
    </row>
    <row r="4" spans="1:14" x14ac:dyDescent="0.3">
      <c r="A4" s="26"/>
      <c r="B4" s="26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6">
        <v>9</v>
      </c>
      <c r="K4" s="26">
        <v>10</v>
      </c>
      <c r="L4" s="26">
        <v>11</v>
      </c>
      <c r="M4" s="26">
        <v>12</v>
      </c>
      <c r="N4" s="1"/>
    </row>
    <row r="5" spans="1:14" x14ac:dyDescent="0.3">
      <c r="A5" s="25" t="s">
        <v>162</v>
      </c>
      <c r="B5" s="1">
        <v>5000</v>
      </c>
      <c r="C5" s="1">
        <v>5000</v>
      </c>
      <c r="D5" s="1">
        <v>5000</v>
      </c>
      <c r="E5" s="1">
        <v>5000</v>
      </c>
      <c r="F5" s="1">
        <v>5000</v>
      </c>
      <c r="G5" s="1">
        <v>5000</v>
      </c>
      <c r="H5" s="1">
        <v>5000</v>
      </c>
      <c r="I5" s="1">
        <v>5000</v>
      </c>
      <c r="J5" s="1">
        <v>5000</v>
      </c>
      <c r="K5" s="1">
        <v>5000</v>
      </c>
      <c r="L5" s="1">
        <v>5000</v>
      </c>
      <c r="M5" s="1">
        <v>5000</v>
      </c>
      <c r="N5" s="1">
        <f>SUM(B5:M5)</f>
        <v>60000</v>
      </c>
    </row>
    <row r="6" spans="1:14" ht="28.8" x14ac:dyDescent="0.3">
      <c r="A6" s="25" t="s">
        <v>53</v>
      </c>
      <c r="B6" s="1">
        <v>3500</v>
      </c>
      <c r="C6" s="1">
        <v>3500</v>
      </c>
      <c r="D6" s="1">
        <v>1800</v>
      </c>
      <c r="E6" s="1">
        <v>1800</v>
      </c>
      <c r="F6" s="1">
        <v>1800</v>
      </c>
      <c r="G6" s="1">
        <v>1800</v>
      </c>
      <c r="H6" s="1">
        <v>1800</v>
      </c>
      <c r="I6" s="1">
        <v>1800</v>
      </c>
      <c r="J6" s="1">
        <v>1800</v>
      </c>
      <c r="K6" s="1">
        <v>1800</v>
      </c>
      <c r="L6" s="1">
        <v>3000</v>
      </c>
      <c r="M6" s="1">
        <v>1800</v>
      </c>
      <c r="N6" s="1">
        <f t="shared" ref="N6:N18" si="0">SUM(B6:M6)</f>
        <v>26200</v>
      </c>
    </row>
    <row r="7" spans="1:14" x14ac:dyDescent="0.3">
      <c r="A7" s="25" t="s">
        <v>137</v>
      </c>
      <c r="B7" s="1">
        <v>300</v>
      </c>
      <c r="C7" s="1">
        <v>300</v>
      </c>
      <c r="D7" s="1">
        <v>300</v>
      </c>
      <c r="E7" s="1">
        <v>300</v>
      </c>
      <c r="F7" s="1">
        <v>300</v>
      </c>
      <c r="G7" s="1">
        <v>300</v>
      </c>
      <c r="H7" s="1">
        <v>300</v>
      </c>
      <c r="I7" s="1">
        <v>300</v>
      </c>
      <c r="J7" s="1">
        <v>300</v>
      </c>
      <c r="K7" s="1">
        <v>300</v>
      </c>
      <c r="L7" s="1">
        <v>300</v>
      </c>
      <c r="M7" s="1">
        <v>300</v>
      </c>
      <c r="N7" s="1">
        <f t="shared" si="0"/>
        <v>3600</v>
      </c>
    </row>
    <row r="8" spans="1:14" x14ac:dyDescent="0.3">
      <c r="A8" s="25" t="s">
        <v>54</v>
      </c>
      <c r="B8" s="1">
        <f>'4.2 Витрати на персонал'!$F$17</f>
        <v>10000</v>
      </c>
      <c r="C8" s="1">
        <f>'4.2 Витрати на персонал'!$F$17</f>
        <v>10000</v>
      </c>
      <c r="D8" s="1">
        <f>'4.2 Витрати на персонал'!$F$17</f>
        <v>10000</v>
      </c>
      <c r="E8" s="1">
        <f>'4.2 Витрати на персонал'!$F$17</f>
        <v>10000</v>
      </c>
      <c r="F8" s="1">
        <f>'4.2 Витрати на персонал'!$F$17</f>
        <v>10000</v>
      </c>
      <c r="G8" s="1">
        <f>'4.2 Витрати на персонал'!$F$17</f>
        <v>10000</v>
      </c>
      <c r="H8" s="1">
        <f>'4.2 Витрати на персонал'!$F$17</f>
        <v>10000</v>
      </c>
      <c r="I8" s="1">
        <f>'4.2 Витрати на персонал'!$F$17</f>
        <v>10000</v>
      </c>
      <c r="J8" s="1">
        <f>'4.2 Витрати на персонал'!$F$17</f>
        <v>10000</v>
      </c>
      <c r="K8" s="1">
        <f>'4.2 Витрати на персонал'!$F$17</f>
        <v>10000</v>
      </c>
      <c r="L8" s="1">
        <f>'4.2 Витрати на персонал'!$F$17</f>
        <v>10000</v>
      </c>
      <c r="M8" s="1">
        <f>'4.2 Витрати на персонал'!$F$17</f>
        <v>10000</v>
      </c>
      <c r="N8" s="1">
        <f t="shared" si="0"/>
        <v>120000</v>
      </c>
    </row>
    <row r="9" spans="1:14" x14ac:dyDescent="0.3">
      <c r="A9" s="25" t="s">
        <v>55</v>
      </c>
      <c r="B9" s="85">
        <f>'6.4 Амортизація'!$D$27</f>
        <v>2821.5611111111116</v>
      </c>
      <c r="C9" s="85">
        <f>'6.4 Амортизація'!$D$27</f>
        <v>2821.5611111111116</v>
      </c>
      <c r="D9" s="85">
        <f>'6.4 Амортизація'!$D$27</f>
        <v>2821.5611111111116</v>
      </c>
      <c r="E9" s="85">
        <f>'6.4 Амортизація'!$D$27</f>
        <v>2821.5611111111116</v>
      </c>
      <c r="F9" s="85">
        <f>'6.4 Амортизація'!$D$27</f>
        <v>2821.5611111111116</v>
      </c>
      <c r="G9" s="85">
        <f>'6.4 Амортизація'!$D$27</f>
        <v>2821.5611111111116</v>
      </c>
      <c r="H9" s="85">
        <f>'6.4 Амортизація'!$D$27</f>
        <v>2821.5611111111116</v>
      </c>
      <c r="I9" s="85">
        <f>'6.4 Амортизація'!$D$27</f>
        <v>2821.5611111111116</v>
      </c>
      <c r="J9" s="85">
        <f>'6.4 Амортизація'!$D$27</f>
        <v>2821.5611111111116</v>
      </c>
      <c r="K9" s="85">
        <f>'6.4 Амортизація'!$D$27</f>
        <v>2821.5611111111116</v>
      </c>
      <c r="L9" s="85">
        <f>'6.4 Амортизація'!$D$27</f>
        <v>2821.5611111111116</v>
      </c>
      <c r="M9" s="85">
        <f>'6.4 Амортизація'!$D$27</f>
        <v>2821.5611111111116</v>
      </c>
      <c r="N9" s="1">
        <f t="shared" si="0"/>
        <v>33858.73333333333</v>
      </c>
    </row>
    <row r="10" spans="1:14" x14ac:dyDescent="0.3">
      <c r="A10" s="25" t="s">
        <v>56</v>
      </c>
      <c r="B10" s="1">
        <v>1100</v>
      </c>
      <c r="C10" s="1">
        <v>1100</v>
      </c>
      <c r="D10" s="1">
        <v>1100</v>
      </c>
      <c r="E10" s="1">
        <v>1100</v>
      </c>
      <c r="F10" s="1">
        <v>1100</v>
      </c>
      <c r="G10" s="1">
        <v>1100</v>
      </c>
      <c r="H10" s="1">
        <v>1100</v>
      </c>
      <c r="I10" s="1">
        <v>1100</v>
      </c>
      <c r="J10" s="1">
        <v>1100</v>
      </c>
      <c r="K10" s="1">
        <v>1100</v>
      </c>
      <c r="L10" s="1">
        <v>1100</v>
      </c>
      <c r="M10" s="1">
        <v>1100</v>
      </c>
      <c r="N10" s="1">
        <f t="shared" si="0"/>
        <v>13200</v>
      </c>
    </row>
    <row r="11" spans="1:14" ht="28.8" x14ac:dyDescent="0.3">
      <c r="A11" s="25" t="s">
        <v>138</v>
      </c>
      <c r="B11" s="99">
        <v>75</v>
      </c>
      <c r="C11" s="99">
        <v>75</v>
      </c>
      <c r="D11" s="99">
        <v>75</v>
      </c>
      <c r="E11" s="99">
        <v>75</v>
      </c>
      <c r="F11" s="99">
        <v>75</v>
      </c>
      <c r="G11" s="99">
        <v>75</v>
      </c>
      <c r="H11" s="99">
        <v>75</v>
      </c>
      <c r="I11" s="99">
        <v>75</v>
      </c>
      <c r="J11" s="99">
        <v>75</v>
      </c>
      <c r="K11" s="99">
        <v>75</v>
      </c>
      <c r="L11" s="99">
        <v>75</v>
      </c>
      <c r="M11" s="99">
        <v>75</v>
      </c>
      <c r="N11" s="1">
        <f t="shared" si="0"/>
        <v>900</v>
      </c>
    </row>
    <row r="12" spans="1:14" x14ac:dyDescent="0.3">
      <c r="A12" s="1" t="s">
        <v>136</v>
      </c>
      <c r="B12" s="1">
        <v>840</v>
      </c>
      <c r="C12" s="1">
        <v>840</v>
      </c>
      <c r="D12" s="1">
        <v>840</v>
      </c>
      <c r="E12" s="1">
        <v>840</v>
      </c>
      <c r="F12" s="1">
        <v>840</v>
      </c>
      <c r="G12" s="1">
        <v>840</v>
      </c>
      <c r="H12" s="1">
        <v>840</v>
      </c>
      <c r="I12" s="1">
        <v>840</v>
      </c>
      <c r="J12" s="1">
        <v>840</v>
      </c>
      <c r="K12" s="1">
        <v>840</v>
      </c>
      <c r="L12" s="1">
        <v>850</v>
      </c>
      <c r="M12" s="1">
        <v>850</v>
      </c>
      <c r="N12" s="1">
        <f t="shared" si="0"/>
        <v>10100</v>
      </c>
    </row>
    <row r="13" spans="1:14" x14ac:dyDescent="0.3">
      <c r="A13" s="1" t="s">
        <v>163</v>
      </c>
      <c r="B13" s="86">
        <v>2814</v>
      </c>
      <c r="C13" s="86">
        <v>2814</v>
      </c>
      <c r="D13" s="86">
        <v>2814</v>
      </c>
      <c r="E13" s="86">
        <v>2814</v>
      </c>
      <c r="F13" s="86">
        <v>2814</v>
      </c>
      <c r="G13" s="86">
        <v>2814</v>
      </c>
      <c r="H13" s="86">
        <v>2814</v>
      </c>
      <c r="I13" s="86">
        <v>2814</v>
      </c>
      <c r="J13" s="86">
        <v>2814</v>
      </c>
      <c r="K13" s="86">
        <v>2814</v>
      </c>
      <c r="L13" s="86">
        <v>2814</v>
      </c>
      <c r="M13" s="86">
        <v>2814</v>
      </c>
      <c r="N13" s="1">
        <f t="shared" si="0"/>
        <v>33768</v>
      </c>
    </row>
    <row r="14" spans="1:14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>
        <f t="shared" si="0"/>
        <v>0</v>
      </c>
    </row>
    <row r="15" spans="1:14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>
        <f t="shared" si="0"/>
        <v>0</v>
      </c>
    </row>
    <row r="16" spans="1:14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>
        <f t="shared" si="0"/>
        <v>0</v>
      </c>
    </row>
    <row r="17" spans="1:14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>
        <f t="shared" si="0"/>
        <v>0</v>
      </c>
    </row>
    <row r="18" spans="1:14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>
        <f t="shared" si="0"/>
        <v>0</v>
      </c>
    </row>
    <row r="19" spans="1:14" ht="15" thickBot="1" x14ac:dyDescent="0.35"/>
    <row r="20" spans="1:14" ht="15" thickBot="1" x14ac:dyDescent="0.35">
      <c r="A20" s="23" t="s">
        <v>57</v>
      </c>
      <c r="B20" s="89">
        <f>SUM(B5:B18)</f>
        <v>26450.56111111111</v>
      </c>
      <c r="C20" s="89">
        <f>SUM(C5:C18)</f>
        <v>26450.56111111111</v>
      </c>
      <c r="D20" s="89">
        <f t="shared" ref="D20:N20" si="1">SUM(D5:D18)</f>
        <v>24750.56111111111</v>
      </c>
      <c r="E20" s="89">
        <f t="shared" si="1"/>
        <v>24750.56111111111</v>
      </c>
      <c r="F20" s="89">
        <f>SUM(F5:F18)</f>
        <v>24750.56111111111</v>
      </c>
      <c r="G20" s="89">
        <f t="shared" si="1"/>
        <v>24750.56111111111</v>
      </c>
      <c r="H20" s="89">
        <f t="shared" si="1"/>
        <v>24750.56111111111</v>
      </c>
      <c r="I20" s="89">
        <f t="shared" si="1"/>
        <v>24750.56111111111</v>
      </c>
      <c r="J20" s="89">
        <f t="shared" si="1"/>
        <v>24750.56111111111</v>
      </c>
      <c r="K20" s="89">
        <f t="shared" si="1"/>
        <v>24750.56111111111</v>
      </c>
      <c r="L20" s="89">
        <f t="shared" si="1"/>
        <v>25960.56111111111</v>
      </c>
      <c r="M20" s="89">
        <f t="shared" si="1"/>
        <v>24760.56111111111</v>
      </c>
      <c r="N20" s="89">
        <f t="shared" si="1"/>
        <v>301626.73333333334</v>
      </c>
    </row>
    <row r="21" spans="1:14" x14ac:dyDescent="0.3">
      <c r="A21" s="103" t="s">
        <v>175</v>
      </c>
      <c r="N21" s="102">
        <f>N20/12</f>
        <v>25135.56111111111</v>
      </c>
    </row>
  </sheetData>
  <mergeCells count="2">
    <mergeCell ref="A1:B1"/>
    <mergeCell ref="B3:M3"/>
  </mergeCells>
  <phoneticPr fontId="11" type="noConversion"/>
  <pageMargins left="0.7" right="0.7" top="0.75" bottom="0.75" header="0.3" footer="0.3"/>
  <pageSetup paperSize="9" scale="6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27"/>
  <sheetViews>
    <sheetView workbookViewId="0">
      <selection activeCell="D1" sqref="A1:D1048576"/>
    </sheetView>
  </sheetViews>
  <sheetFormatPr defaultRowHeight="14.4" x14ac:dyDescent="0.3"/>
  <cols>
    <col min="1" max="1" width="26.33203125" customWidth="1"/>
    <col min="2" max="2" width="15.6640625" customWidth="1"/>
    <col min="3" max="3" width="15" customWidth="1"/>
    <col min="4" max="4" width="15.109375" customWidth="1"/>
  </cols>
  <sheetData>
    <row r="1" spans="1:4" ht="15.6" x14ac:dyDescent="0.3">
      <c r="A1" s="27" t="s">
        <v>58</v>
      </c>
    </row>
    <row r="2" spans="1:4" ht="15" thickBot="1" x14ac:dyDescent="0.35"/>
    <row r="3" spans="1:4" ht="43.2" x14ac:dyDescent="0.3">
      <c r="A3" s="28" t="s">
        <v>59</v>
      </c>
      <c r="B3" s="29" t="s">
        <v>60</v>
      </c>
      <c r="C3" s="29" t="s">
        <v>61</v>
      </c>
      <c r="D3" s="30" t="s">
        <v>62</v>
      </c>
    </row>
    <row r="4" spans="1:4" x14ac:dyDescent="0.3">
      <c r="A4" s="11" t="s">
        <v>164</v>
      </c>
      <c r="B4" s="1">
        <v>17999</v>
      </c>
      <c r="C4" s="1">
        <v>3</v>
      </c>
      <c r="D4" s="84">
        <f>B4/C4</f>
        <v>5999.666666666667</v>
      </c>
    </row>
    <row r="5" spans="1:4" x14ac:dyDescent="0.3">
      <c r="A5" s="11" t="s">
        <v>165</v>
      </c>
      <c r="B5" s="1">
        <v>6599</v>
      </c>
      <c r="C5" s="1">
        <v>3</v>
      </c>
      <c r="D5" s="84">
        <f t="shared" ref="D5:D23" si="0">B5/C5</f>
        <v>2199.6666666666665</v>
      </c>
    </row>
    <row r="6" spans="1:4" x14ac:dyDescent="0.3">
      <c r="A6" s="11" t="s">
        <v>166</v>
      </c>
      <c r="B6" s="1">
        <v>14499</v>
      </c>
      <c r="C6" s="1">
        <v>3</v>
      </c>
      <c r="D6" s="84">
        <f t="shared" si="0"/>
        <v>4833</v>
      </c>
    </row>
    <row r="7" spans="1:4" x14ac:dyDescent="0.3">
      <c r="A7" s="11" t="s">
        <v>167</v>
      </c>
      <c r="B7" s="1">
        <v>2700</v>
      </c>
      <c r="C7" s="1">
        <v>3</v>
      </c>
      <c r="D7" s="84">
        <f t="shared" si="0"/>
        <v>900</v>
      </c>
    </row>
    <row r="8" spans="1:4" x14ac:dyDescent="0.3">
      <c r="A8" s="11" t="s">
        <v>168</v>
      </c>
      <c r="B8" s="1">
        <v>1699</v>
      </c>
      <c r="C8" s="1">
        <v>3</v>
      </c>
      <c r="D8" s="84">
        <f t="shared" si="0"/>
        <v>566.33333333333337</v>
      </c>
    </row>
    <row r="9" spans="1:4" x14ac:dyDescent="0.3">
      <c r="A9" s="11" t="s">
        <v>169</v>
      </c>
      <c r="B9" s="1">
        <v>15599</v>
      </c>
      <c r="C9" s="1">
        <v>3</v>
      </c>
      <c r="D9" s="84">
        <f t="shared" si="0"/>
        <v>5199.666666666667</v>
      </c>
    </row>
    <row r="10" spans="1:4" x14ac:dyDescent="0.3">
      <c r="A10" s="11" t="s">
        <v>170</v>
      </c>
      <c r="B10" s="1">
        <v>8799</v>
      </c>
      <c r="C10" s="1">
        <v>3</v>
      </c>
      <c r="D10" s="84">
        <f t="shared" si="0"/>
        <v>2933</v>
      </c>
    </row>
    <row r="11" spans="1:4" x14ac:dyDescent="0.3">
      <c r="A11" s="11" t="s">
        <v>171</v>
      </c>
      <c r="B11" s="1">
        <v>4499</v>
      </c>
      <c r="C11" s="1">
        <v>5</v>
      </c>
      <c r="D11" s="84">
        <f t="shared" si="0"/>
        <v>899.8</v>
      </c>
    </row>
    <row r="12" spans="1:4" x14ac:dyDescent="0.3">
      <c r="A12" s="11" t="s">
        <v>172</v>
      </c>
      <c r="B12" s="1">
        <v>6638</v>
      </c>
      <c r="C12" s="1">
        <v>5</v>
      </c>
      <c r="D12" s="84">
        <f t="shared" si="0"/>
        <v>1327.6</v>
      </c>
    </row>
    <row r="13" spans="1:4" x14ac:dyDescent="0.3">
      <c r="A13" s="11" t="s">
        <v>173</v>
      </c>
      <c r="B13" s="1">
        <v>45000</v>
      </c>
      <c r="C13" s="1">
        <v>5</v>
      </c>
      <c r="D13" s="84">
        <f t="shared" si="0"/>
        <v>9000</v>
      </c>
    </row>
    <row r="14" spans="1:4" x14ac:dyDescent="0.3">
      <c r="A14" s="11"/>
      <c r="B14" s="1">
        <v>0</v>
      </c>
      <c r="C14" s="1">
        <v>3</v>
      </c>
      <c r="D14" s="84">
        <f t="shared" si="0"/>
        <v>0</v>
      </c>
    </row>
    <row r="15" spans="1:4" x14ac:dyDescent="0.3">
      <c r="A15" s="11"/>
      <c r="B15" s="1">
        <v>0</v>
      </c>
      <c r="C15" s="1">
        <v>3</v>
      </c>
      <c r="D15" s="84">
        <f t="shared" si="0"/>
        <v>0</v>
      </c>
    </row>
    <row r="16" spans="1:4" x14ac:dyDescent="0.3">
      <c r="A16" s="11"/>
      <c r="B16" s="1">
        <v>0</v>
      </c>
      <c r="C16" s="1">
        <v>3</v>
      </c>
      <c r="D16" s="84">
        <f t="shared" si="0"/>
        <v>0</v>
      </c>
    </row>
    <row r="17" spans="1:4" x14ac:dyDescent="0.3">
      <c r="A17" s="11"/>
      <c r="B17" s="1">
        <v>0</v>
      </c>
      <c r="C17" s="1">
        <v>3</v>
      </c>
      <c r="D17" s="84">
        <f t="shared" si="0"/>
        <v>0</v>
      </c>
    </row>
    <row r="18" spans="1:4" x14ac:dyDescent="0.3">
      <c r="A18" s="11"/>
      <c r="B18" s="1">
        <v>0</v>
      </c>
      <c r="C18" s="1">
        <v>3</v>
      </c>
      <c r="D18" s="84">
        <f t="shared" si="0"/>
        <v>0</v>
      </c>
    </row>
    <row r="19" spans="1:4" x14ac:dyDescent="0.3">
      <c r="A19" s="11"/>
      <c r="B19" s="1">
        <v>0</v>
      </c>
      <c r="C19" s="1">
        <v>3</v>
      </c>
      <c r="D19" s="84">
        <f t="shared" si="0"/>
        <v>0</v>
      </c>
    </row>
    <row r="20" spans="1:4" x14ac:dyDescent="0.3">
      <c r="A20" s="11"/>
      <c r="B20" s="1">
        <v>0</v>
      </c>
      <c r="C20" s="1">
        <v>3</v>
      </c>
      <c r="D20" s="84">
        <f t="shared" si="0"/>
        <v>0</v>
      </c>
    </row>
    <row r="21" spans="1:4" x14ac:dyDescent="0.3">
      <c r="A21" s="11"/>
      <c r="B21" s="1">
        <v>0</v>
      </c>
      <c r="C21" s="1">
        <v>3</v>
      </c>
      <c r="D21" s="84">
        <f t="shared" si="0"/>
        <v>0</v>
      </c>
    </row>
    <row r="22" spans="1:4" x14ac:dyDescent="0.3">
      <c r="A22" s="11"/>
      <c r="B22" s="1">
        <v>0</v>
      </c>
      <c r="C22" s="1">
        <v>3</v>
      </c>
      <c r="D22" s="84">
        <f t="shared" si="0"/>
        <v>0</v>
      </c>
    </row>
    <row r="23" spans="1:4" ht="15" thickBot="1" x14ac:dyDescent="0.35">
      <c r="A23" s="13"/>
      <c r="B23" s="1">
        <v>0</v>
      </c>
      <c r="C23" s="1">
        <v>3</v>
      </c>
      <c r="D23" s="84">
        <f t="shared" si="0"/>
        <v>0</v>
      </c>
    </row>
    <row r="24" spans="1:4" ht="15" thickBot="1" x14ac:dyDescent="0.35"/>
    <row r="25" spans="1:4" ht="15" thickBot="1" x14ac:dyDescent="0.35">
      <c r="A25" s="23" t="s">
        <v>3</v>
      </c>
      <c r="B25" s="17">
        <f>SUM(B4:B23)</f>
        <v>124031</v>
      </c>
      <c r="D25" s="17">
        <f>SUM(D4:D23)</f>
        <v>33858.733333333337</v>
      </c>
    </row>
    <row r="26" spans="1:4" ht="15" thickBot="1" x14ac:dyDescent="0.35">
      <c r="A26" s="23"/>
    </row>
    <row r="27" spans="1:4" ht="15" thickBot="1" x14ac:dyDescent="0.35">
      <c r="A27" s="23" t="s">
        <v>63</v>
      </c>
      <c r="D27" s="89">
        <f>D25/12</f>
        <v>2821.5611111111116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3.109375" customWidth="1"/>
    <col min="2" max="2" width="12.6640625" customWidth="1"/>
    <col min="3" max="3" width="14" customWidth="1"/>
    <col min="4" max="4" width="13.5546875" customWidth="1"/>
  </cols>
  <sheetData>
    <row r="1" spans="1:4" ht="15.6" x14ac:dyDescent="0.3">
      <c r="A1" s="27" t="s">
        <v>64</v>
      </c>
    </row>
    <row r="2" spans="1:4" ht="15" thickBot="1" x14ac:dyDescent="0.35"/>
    <row r="3" spans="1:4" ht="72" x14ac:dyDescent="0.3">
      <c r="A3" s="28" t="s">
        <v>43</v>
      </c>
      <c r="B3" s="29" t="s">
        <v>65</v>
      </c>
      <c r="C3" s="29" t="s">
        <v>66</v>
      </c>
      <c r="D3" s="31" t="s">
        <v>3</v>
      </c>
    </row>
    <row r="4" spans="1:4" x14ac:dyDescent="0.3">
      <c r="A4" s="11" t="s">
        <v>44</v>
      </c>
      <c r="B4" s="88">
        <f>'6.1 Собіварт. виробник або нада'!$E$19</f>
        <v>767.54300000000001</v>
      </c>
      <c r="C4" s="90">
        <f>'3. Оцінка продажів'!$O$10</f>
        <v>9.4166666666666661</v>
      </c>
      <c r="D4" s="91">
        <f>B4*C4</f>
        <v>7227.6965833333334</v>
      </c>
    </row>
    <row r="5" spans="1:4" x14ac:dyDescent="0.3">
      <c r="A5" s="11" t="s">
        <v>36</v>
      </c>
      <c r="B5" s="88">
        <f>'6.1 Собіварт. виробник або нада'!$E$45</f>
        <v>878.70299999999997</v>
      </c>
      <c r="C5" s="90">
        <f>'3. Оцінка продажів'!$O$17</f>
        <v>7.5</v>
      </c>
      <c r="D5" s="91">
        <f t="shared" ref="D5:D19" si="0">B5*C5</f>
        <v>6590.2725</v>
      </c>
    </row>
    <row r="6" spans="1:4" x14ac:dyDescent="0.3">
      <c r="A6" s="11" t="s">
        <v>45</v>
      </c>
      <c r="B6" s="88">
        <f>'6.1 Собіварт. виробник або нада'!$E$71</f>
        <v>274.04300000000001</v>
      </c>
      <c r="C6" s="90">
        <f>'3. Оцінка продажів'!$O$24</f>
        <v>5.333333333333333</v>
      </c>
      <c r="D6" s="91">
        <f t="shared" si="0"/>
        <v>1461.5626666666667</v>
      </c>
    </row>
    <row r="7" spans="1:4" x14ac:dyDescent="0.3">
      <c r="A7" s="11" t="s">
        <v>46</v>
      </c>
      <c r="B7" s="88">
        <f>'6.1 Собіварт. виробник або нада'!$E$97</f>
        <v>214.04300000000001</v>
      </c>
      <c r="C7" s="90">
        <f>'3. Оцінка продажів'!$O$31</f>
        <v>1.5</v>
      </c>
      <c r="D7" s="91">
        <f t="shared" si="0"/>
        <v>321.06450000000001</v>
      </c>
    </row>
    <row r="8" spans="1:4" x14ac:dyDescent="0.3">
      <c r="A8" s="11" t="s">
        <v>143</v>
      </c>
      <c r="B8" s="88">
        <f>'6.1 Собіварт. виробник або нада'!$E$123</f>
        <v>154.04300000000001</v>
      </c>
      <c r="C8" s="90">
        <f>'3. Оцінка продажів'!$O$38</f>
        <v>2.1666666666666665</v>
      </c>
      <c r="D8" s="91">
        <f t="shared" si="0"/>
        <v>333.75983333333335</v>
      </c>
    </row>
    <row r="9" spans="1:4" x14ac:dyDescent="0.3">
      <c r="A9" s="11" t="s">
        <v>144</v>
      </c>
      <c r="B9" s="88">
        <f>'6.1 Собіварт. виробник або нада'!$E$149</f>
        <v>171.81799999999998</v>
      </c>
      <c r="C9" s="90">
        <f>'3. Оцінка продажів'!$O$45</f>
        <v>3.8333333333333335</v>
      </c>
      <c r="D9" s="91">
        <f t="shared" si="0"/>
        <v>658.63566666666668</v>
      </c>
    </row>
    <row r="10" spans="1:4" x14ac:dyDescent="0.3">
      <c r="A10" s="11" t="s">
        <v>145</v>
      </c>
      <c r="B10" s="88">
        <f>'6.1 Собіварт. виробник або нада'!$E$175</f>
        <v>0</v>
      </c>
      <c r="C10" s="90">
        <f>'3. Оцінка продажів'!$O$52</f>
        <v>0</v>
      </c>
      <c r="D10" s="91">
        <f t="shared" si="0"/>
        <v>0</v>
      </c>
    </row>
    <row r="11" spans="1:4" x14ac:dyDescent="0.3">
      <c r="A11" s="11"/>
      <c r="B11" s="1">
        <f>'6.1 Собіварт. виробник або нада'!$E$18</f>
        <v>0</v>
      </c>
      <c r="C11" s="1"/>
      <c r="D11" s="12">
        <f t="shared" si="0"/>
        <v>0</v>
      </c>
    </row>
    <row r="12" spans="1:4" x14ac:dyDescent="0.3">
      <c r="A12" s="11"/>
      <c r="B12" s="1">
        <f>'6.1 Собіварт. виробник або нада'!$E$18</f>
        <v>0</v>
      </c>
      <c r="C12" s="1"/>
      <c r="D12" s="12">
        <f t="shared" si="0"/>
        <v>0</v>
      </c>
    </row>
    <row r="13" spans="1:4" x14ac:dyDescent="0.3">
      <c r="A13" s="11"/>
      <c r="B13" s="1">
        <f>'6.1 Собіварт. виробник або нада'!$E$18</f>
        <v>0</v>
      </c>
      <c r="C13" s="1"/>
      <c r="D13" s="12">
        <f t="shared" si="0"/>
        <v>0</v>
      </c>
    </row>
    <row r="14" spans="1:4" x14ac:dyDescent="0.3">
      <c r="A14" s="11"/>
      <c r="B14" s="1">
        <f>'6.1 Собіварт. виробник або нада'!$E$18</f>
        <v>0</v>
      </c>
      <c r="C14" s="1"/>
      <c r="D14" s="12">
        <f t="shared" si="0"/>
        <v>0</v>
      </c>
    </row>
    <row r="15" spans="1:4" x14ac:dyDescent="0.3">
      <c r="A15" s="11"/>
      <c r="B15" s="1">
        <f>'6.1 Собіварт. виробник або нада'!$E$18</f>
        <v>0</v>
      </c>
      <c r="C15" s="1"/>
      <c r="D15" s="12">
        <f t="shared" si="0"/>
        <v>0</v>
      </c>
    </row>
    <row r="16" spans="1:4" x14ac:dyDescent="0.3">
      <c r="A16" s="11"/>
      <c r="B16" s="1">
        <f>'6.1 Собіварт. виробник або нада'!$E$18</f>
        <v>0</v>
      </c>
      <c r="C16" s="1"/>
      <c r="D16" s="12">
        <f t="shared" si="0"/>
        <v>0</v>
      </c>
    </row>
    <row r="17" spans="1:4" x14ac:dyDescent="0.3">
      <c r="A17" s="11"/>
      <c r="B17" s="1">
        <f>'6.1 Собіварт. виробник або нада'!$E$18</f>
        <v>0</v>
      </c>
      <c r="C17" s="1"/>
      <c r="D17" s="12">
        <f t="shared" si="0"/>
        <v>0</v>
      </c>
    </row>
    <row r="18" spans="1:4" x14ac:dyDescent="0.3">
      <c r="A18" s="11"/>
      <c r="B18" s="1">
        <f>'6.1 Собіварт. виробник або нада'!$E$18</f>
        <v>0</v>
      </c>
      <c r="C18" s="1"/>
      <c r="D18" s="12">
        <f t="shared" si="0"/>
        <v>0</v>
      </c>
    </row>
    <row r="19" spans="1:4" ht="15" thickBot="1" x14ac:dyDescent="0.35">
      <c r="A19" s="13"/>
      <c r="B19" s="1">
        <f>'6.1 Собіварт. виробник або нада'!$E$18</f>
        <v>0</v>
      </c>
      <c r="C19" s="14"/>
      <c r="D19" s="12">
        <f t="shared" si="0"/>
        <v>0</v>
      </c>
    </row>
    <row r="20" spans="1:4" ht="15" thickBot="1" x14ac:dyDescent="0.35"/>
    <row r="21" spans="1:4" ht="15" thickBot="1" x14ac:dyDescent="0.35">
      <c r="A21" t="s">
        <v>67</v>
      </c>
      <c r="D21" s="89">
        <f>SUM(D4:D19)</f>
        <v>16592.991750000001</v>
      </c>
    </row>
  </sheetData>
  <phoneticPr fontId="11" type="noConversion"/>
  <pageMargins left="0.7" right="0.7" top="0.75" bottom="0.75" header="0.3" footer="0.3"/>
  <pageSetup paperSize="9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21"/>
  <sheetViews>
    <sheetView workbookViewId="0">
      <selection activeCell="D1" sqref="A1:D1048576"/>
    </sheetView>
  </sheetViews>
  <sheetFormatPr defaultRowHeight="14.4" x14ac:dyDescent="0.3"/>
  <cols>
    <col min="1" max="1" width="24.33203125" customWidth="1"/>
    <col min="2" max="2" width="15.109375" customWidth="1"/>
    <col min="3" max="3" width="14.5546875" customWidth="1"/>
    <col min="4" max="4" width="14.44140625" customWidth="1"/>
  </cols>
  <sheetData>
    <row r="1" spans="1:4" ht="15.6" x14ac:dyDescent="0.3">
      <c r="A1" s="27" t="s">
        <v>68</v>
      </c>
    </row>
    <row r="2" spans="1:4" ht="15" thickBot="1" x14ac:dyDescent="0.35"/>
    <row r="3" spans="1:4" ht="86.4" x14ac:dyDescent="0.3">
      <c r="A3" s="32" t="s">
        <v>69</v>
      </c>
      <c r="B3" s="33" t="s">
        <v>74</v>
      </c>
      <c r="C3" s="33" t="s">
        <v>75</v>
      </c>
      <c r="D3" s="34" t="s">
        <v>67</v>
      </c>
    </row>
    <row r="4" spans="1:4" x14ac:dyDescent="0.3">
      <c r="A4" s="11" t="s">
        <v>70</v>
      </c>
      <c r="B4" s="85">
        <f>'3. Оцінка продажів'!O10</f>
        <v>9.4166666666666661</v>
      </c>
      <c r="C4" s="1">
        <f>'6.2 Собівартість - торгівля'!B10</f>
        <v>0</v>
      </c>
      <c r="D4" s="12">
        <f>B4*C4</f>
        <v>0</v>
      </c>
    </row>
    <row r="5" spans="1:4" x14ac:dyDescent="0.3">
      <c r="A5" s="11" t="s">
        <v>71</v>
      </c>
      <c r="B5" s="85">
        <f>'3. Оцінка продажів'!O17</f>
        <v>7.5</v>
      </c>
      <c r="C5" s="1">
        <f>'6.2 Собівартість - торгівля'!B11</f>
        <v>0</v>
      </c>
      <c r="D5" s="12">
        <f t="shared" ref="D5:D19" si="0">B5*C5</f>
        <v>0</v>
      </c>
    </row>
    <row r="6" spans="1:4" x14ac:dyDescent="0.3">
      <c r="A6" s="11" t="s">
        <v>72</v>
      </c>
      <c r="B6" s="85">
        <f>'3. Оцінка продажів'!O24</f>
        <v>5.333333333333333</v>
      </c>
      <c r="C6" s="1">
        <f>'6.2 Собівартість - торгівля'!B12</f>
        <v>0</v>
      </c>
      <c r="D6" s="12">
        <f t="shared" si="0"/>
        <v>0</v>
      </c>
    </row>
    <row r="7" spans="1:4" x14ac:dyDescent="0.3">
      <c r="A7" s="11" t="s">
        <v>73</v>
      </c>
      <c r="B7" s="85">
        <f>'3. Оцінка продажів'!O31</f>
        <v>1.5</v>
      </c>
      <c r="C7" s="1">
        <f>'6.2 Собівартість - торгівля'!B13</f>
        <v>0</v>
      </c>
      <c r="D7" s="12">
        <f t="shared" si="0"/>
        <v>0</v>
      </c>
    </row>
    <row r="8" spans="1:4" x14ac:dyDescent="0.3">
      <c r="A8" s="11"/>
      <c r="B8" s="1"/>
      <c r="C8" s="1"/>
      <c r="D8" s="12">
        <f t="shared" si="0"/>
        <v>0</v>
      </c>
    </row>
    <row r="9" spans="1:4" x14ac:dyDescent="0.3">
      <c r="A9" s="11"/>
      <c r="B9" s="1"/>
      <c r="C9" s="1"/>
      <c r="D9" s="12">
        <f t="shared" si="0"/>
        <v>0</v>
      </c>
    </row>
    <row r="10" spans="1:4" x14ac:dyDescent="0.3">
      <c r="A10" s="11"/>
      <c r="B10" s="1"/>
      <c r="C10" s="1"/>
      <c r="D10" s="12">
        <f t="shared" si="0"/>
        <v>0</v>
      </c>
    </row>
    <row r="11" spans="1:4" x14ac:dyDescent="0.3">
      <c r="A11" s="11"/>
      <c r="B11" s="1"/>
      <c r="C11" s="1"/>
      <c r="D11" s="12">
        <f t="shared" si="0"/>
        <v>0</v>
      </c>
    </row>
    <row r="12" spans="1:4" x14ac:dyDescent="0.3">
      <c r="A12" s="11"/>
      <c r="B12" s="1"/>
      <c r="C12" s="1"/>
      <c r="D12" s="12">
        <f t="shared" si="0"/>
        <v>0</v>
      </c>
    </row>
    <row r="13" spans="1:4" x14ac:dyDescent="0.3">
      <c r="A13" s="11"/>
      <c r="B13" s="1"/>
      <c r="C13" s="1"/>
      <c r="D13" s="12">
        <f t="shared" si="0"/>
        <v>0</v>
      </c>
    </row>
    <row r="14" spans="1:4" x14ac:dyDescent="0.3">
      <c r="A14" s="11"/>
      <c r="B14" s="1"/>
      <c r="C14" s="1"/>
      <c r="D14" s="12">
        <f t="shared" si="0"/>
        <v>0</v>
      </c>
    </row>
    <row r="15" spans="1:4" x14ac:dyDescent="0.3">
      <c r="A15" s="11"/>
      <c r="B15" s="1"/>
      <c r="C15" s="1"/>
      <c r="D15" s="12">
        <f t="shared" si="0"/>
        <v>0</v>
      </c>
    </row>
    <row r="16" spans="1:4" x14ac:dyDescent="0.3">
      <c r="A16" s="11"/>
      <c r="B16" s="1"/>
      <c r="C16" s="1"/>
      <c r="D16" s="12">
        <f t="shared" si="0"/>
        <v>0</v>
      </c>
    </row>
    <row r="17" spans="1:4" x14ac:dyDescent="0.3">
      <c r="A17" s="11"/>
      <c r="B17" s="1"/>
      <c r="C17" s="1"/>
      <c r="D17" s="12">
        <f t="shared" si="0"/>
        <v>0</v>
      </c>
    </row>
    <row r="18" spans="1:4" x14ac:dyDescent="0.3">
      <c r="A18" s="11"/>
      <c r="B18" s="1"/>
      <c r="C18" s="1"/>
      <c r="D18" s="12">
        <f t="shared" si="0"/>
        <v>0</v>
      </c>
    </row>
    <row r="19" spans="1:4" ht="15" thickBot="1" x14ac:dyDescent="0.35">
      <c r="A19" s="13"/>
      <c r="B19" s="14"/>
      <c r="C19" s="14"/>
      <c r="D19" s="15">
        <f t="shared" si="0"/>
        <v>0</v>
      </c>
    </row>
    <row r="20" spans="1:4" ht="15" thickBot="1" x14ac:dyDescent="0.35"/>
    <row r="21" spans="1:4" ht="15" thickBot="1" x14ac:dyDescent="0.35">
      <c r="A21" t="s">
        <v>67</v>
      </c>
      <c r="D21" s="17">
        <f>SUM(D4:D19)</f>
        <v>0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83"/>
  <sheetViews>
    <sheetView topLeftCell="A22" workbookViewId="0">
      <selection activeCell="N22" sqref="A1:N1048576"/>
    </sheetView>
  </sheetViews>
  <sheetFormatPr defaultRowHeight="14.4" x14ac:dyDescent="0.3"/>
  <cols>
    <col min="1" max="1" width="15.6640625" customWidth="1"/>
    <col min="14" max="14" width="9.109375" customWidth="1"/>
  </cols>
  <sheetData>
    <row r="1" spans="1:14" ht="15.6" x14ac:dyDescent="0.3">
      <c r="A1" s="104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5" thickBot="1" x14ac:dyDescent="0.35"/>
    <row r="3" spans="1:14" ht="15" thickBot="1" x14ac:dyDescent="0.35">
      <c r="A3" s="35" t="s">
        <v>2</v>
      </c>
      <c r="B3" s="36">
        <v>1</v>
      </c>
      <c r="C3" s="36">
        <v>2</v>
      </c>
      <c r="D3" s="36">
        <v>3</v>
      </c>
      <c r="E3" s="36">
        <v>4</v>
      </c>
      <c r="F3" s="36">
        <v>5</v>
      </c>
      <c r="G3" s="36">
        <v>6</v>
      </c>
      <c r="H3" s="36">
        <v>7</v>
      </c>
      <c r="I3" s="36">
        <v>8</v>
      </c>
      <c r="J3" s="36">
        <v>9</v>
      </c>
      <c r="K3" s="36">
        <v>10</v>
      </c>
      <c r="L3" s="36">
        <v>11</v>
      </c>
      <c r="M3" s="36">
        <v>12</v>
      </c>
      <c r="N3" s="36" t="s">
        <v>77</v>
      </c>
    </row>
    <row r="4" spans="1:14" ht="15" thickBot="1" x14ac:dyDescent="0.35"/>
    <row r="5" spans="1:14" x14ac:dyDescent="0.3">
      <c r="A5" s="120" t="s">
        <v>9</v>
      </c>
      <c r="B5" s="121"/>
      <c r="C5" s="121"/>
      <c r="D5" s="121"/>
      <c r="E5" s="122" t="s">
        <v>149</v>
      </c>
      <c r="F5" s="123"/>
      <c r="G5" s="123"/>
      <c r="H5" s="124"/>
      <c r="I5" t="s">
        <v>5</v>
      </c>
      <c r="J5" s="1" t="s">
        <v>130</v>
      </c>
      <c r="K5" s="37"/>
      <c r="L5" s="37"/>
      <c r="M5" s="37"/>
      <c r="N5" s="38"/>
    </row>
    <row r="6" spans="1:14" ht="7.95" customHeight="1" thickBot="1" x14ac:dyDescent="0.35">
      <c r="A6" s="67"/>
      <c r="B6" s="68"/>
      <c r="C6" s="68"/>
      <c r="D6" s="68"/>
      <c r="E6" s="68"/>
      <c r="F6" s="68"/>
      <c r="G6" s="68"/>
      <c r="H6" s="68"/>
      <c r="N6" s="40"/>
    </row>
    <row r="7" spans="1:14" ht="16.2" customHeight="1" thickBot="1" x14ac:dyDescent="0.35">
      <c r="A7" s="70" t="s">
        <v>78</v>
      </c>
      <c r="N7" s="40"/>
    </row>
    <row r="8" spans="1:14" x14ac:dyDescent="0.3">
      <c r="A8" s="69" t="s">
        <v>79</v>
      </c>
      <c r="B8" s="1">
        <f>'3. Оцінка продажів'!B7</f>
        <v>6</v>
      </c>
      <c r="C8" s="1">
        <f>'3. Оцінка продажів'!C7</f>
        <v>8</v>
      </c>
      <c r="D8" s="1">
        <f>'3. Оцінка продажів'!D7</f>
        <v>8</v>
      </c>
      <c r="E8" s="1">
        <f>'3. Оцінка продажів'!E7</f>
        <v>13</v>
      </c>
      <c r="F8" s="1">
        <f>'3. Оцінка продажів'!F7</f>
        <v>11</v>
      </c>
      <c r="G8" s="1">
        <f>'3. Оцінка продажів'!G7</f>
        <v>9</v>
      </c>
      <c r="H8" s="1">
        <f>'3. Оцінка продажів'!H7</f>
        <v>8</v>
      </c>
      <c r="I8" s="1">
        <f>'3. Оцінка продажів'!I7</f>
        <v>8</v>
      </c>
      <c r="J8" s="1">
        <f>'3. Оцінка продажів'!J7</f>
        <v>11</v>
      </c>
      <c r="K8" s="1">
        <f>'3. Оцінка продажів'!K7</f>
        <v>13</v>
      </c>
      <c r="L8" s="1">
        <f>'3. Оцінка продажів'!L7</f>
        <v>10</v>
      </c>
      <c r="M8" s="1">
        <f>'3. Оцінка продажів'!M7</f>
        <v>8</v>
      </c>
      <c r="N8" s="12">
        <f>'3. Оцінка продажів'!N7</f>
        <v>113</v>
      </c>
    </row>
    <row r="9" spans="1:14" x14ac:dyDescent="0.3">
      <c r="A9" s="11" t="s">
        <v>80</v>
      </c>
      <c r="B9" s="1">
        <v>2200</v>
      </c>
      <c r="C9" s="1">
        <v>2200</v>
      </c>
      <c r="D9" s="1">
        <v>2200</v>
      </c>
      <c r="E9" s="1">
        <v>2200</v>
      </c>
      <c r="F9" s="1">
        <v>2200</v>
      </c>
      <c r="G9" s="1">
        <v>2200</v>
      </c>
      <c r="H9" s="1">
        <v>2200</v>
      </c>
      <c r="I9" s="1">
        <v>2200</v>
      </c>
      <c r="J9" s="1">
        <v>2200</v>
      </c>
      <c r="K9" s="1">
        <v>2200</v>
      </c>
      <c r="L9" s="1">
        <v>2200</v>
      </c>
      <c r="M9" s="1">
        <v>2200</v>
      </c>
      <c r="N9" s="12"/>
    </row>
    <row r="10" spans="1:14" ht="15" thickBot="1" x14ac:dyDescent="0.35">
      <c r="A10" s="13" t="s">
        <v>81</v>
      </c>
      <c r="B10" s="14">
        <f>B8*B9</f>
        <v>13200</v>
      </c>
      <c r="C10" s="14">
        <f t="shared" ref="C10:M10" si="0">C8*C9</f>
        <v>17600</v>
      </c>
      <c r="D10" s="14">
        <f t="shared" si="0"/>
        <v>17600</v>
      </c>
      <c r="E10" s="14">
        <f t="shared" si="0"/>
        <v>28600</v>
      </c>
      <c r="F10" s="14">
        <f t="shared" si="0"/>
        <v>24200</v>
      </c>
      <c r="G10" s="14">
        <f t="shared" si="0"/>
        <v>19800</v>
      </c>
      <c r="H10" s="14">
        <f t="shared" si="0"/>
        <v>17600</v>
      </c>
      <c r="I10" s="14">
        <f t="shared" si="0"/>
        <v>17600</v>
      </c>
      <c r="J10" s="14">
        <f t="shared" si="0"/>
        <v>24200</v>
      </c>
      <c r="K10" s="14">
        <f t="shared" si="0"/>
        <v>28600</v>
      </c>
      <c r="L10" s="14">
        <f t="shared" si="0"/>
        <v>22000</v>
      </c>
      <c r="M10" s="14">
        <f t="shared" si="0"/>
        <v>17600</v>
      </c>
      <c r="N10" s="15">
        <f>SUM(B10:M10)</f>
        <v>248600</v>
      </c>
    </row>
    <row r="11" spans="1:14" ht="15" thickBot="1" x14ac:dyDescent="0.35">
      <c r="A11" s="70" t="s">
        <v>82</v>
      </c>
      <c r="N11" s="40"/>
    </row>
    <row r="12" spans="1:14" x14ac:dyDescent="0.3">
      <c r="A12" s="69" t="s">
        <v>79</v>
      </c>
      <c r="B12" s="1">
        <f>'3. Оцінка продажів'!B8</f>
        <v>0</v>
      </c>
      <c r="C12" s="1">
        <f>'3. Оцінка продажів'!C8</f>
        <v>0</v>
      </c>
      <c r="D12" s="1">
        <f>'3. Оцінка продажів'!D8</f>
        <v>0</v>
      </c>
      <c r="E12" s="1">
        <f>'3. Оцінка продажів'!E8</f>
        <v>0</v>
      </c>
      <c r="F12" s="1">
        <f>'3. Оцінка продажів'!F8</f>
        <v>0</v>
      </c>
      <c r="G12" s="1">
        <f>'3. Оцінка продажів'!G8</f>
        <v>0</v>
      </c>
      <c r="H12" s="1">
        <f>'3. Оцінка продажів'!H8</f>
        <v>0</v>
      </c>
      <c r="I12" s="1">
        <f>'3. Оцінка продажів'!I8</f>
        <v>0</v>
      </c>
      <c r="J12" s="1">
        <f>'3. Оцінка продажів'!J8</f>
        <v>0</v>
      </c>
      <c r="K12" s="1">
        <f>'3. Оцінка продажів'!K8</f>
        <v>0</v>
      </c>
      <c r="L12" s="1">
        <f>'3. Оцінка продажів'!L8</f>
        <v>0</v>
      </c>
      <c r="M12" s="1">
        <f>'3. Оцінка продажів'!M8</f>
        <v>0</v>
      </c>
      <c r="N12" s="12">
        <f>'3. Оцінка продажів'!N8</f>
        <v>0</v>
      </c>
    </row>
    <row r="13" spans="1:14" x14ac:dyDescent="0.3">
      <c r="A13" s="11" t="s">
        <v>80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2"/>
    </row>
    <row r="14" spans="1:14" ht="15" thickBot="1" x14ac:dyDescent="0.35">
      <c r="A14" s="13" t="s">
        <v>81</v>
      </c>
      <c r="B14" s="14">
        <f>B12*B13</f>
        <v>0</v>
      </c>
      <c r="C14" s="14">
        <f t="shared" ref="C14:M14" si="1">C12*C13</f>
        <v>0</v>
      </c>
      <c r="D14" s="14">
        <f t="shared" si="1"/>
        <v>0</v>
      </c>
      <c r="E14" s="14">
        <f t="shared" si="1"/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  <c r="N14" s="15">
        <f>SUM(B14:M14)</f>
        <v>0</v>
      </c>
    </row>
    <row r="15" spans="1:14" ht="15" thickBot="1" x14ac:dyDescent="0.35"/>
    <row r="16" spans="1:14" x14ac:dyDescent="0.3">
      <c r="A16" s="120" t="s">
        <v>10</v>
      </c>
      <c r="B16" s="121"/>
      <c r="C16" s="121"/>
      <c r="D16" s="121"/>
      <c r="E16" s="106" t="s">
        <v>150</v>
      </c>
      <c r="F16" s="107"/>
      <c r="G16" s="107"/>
      <c r="H16" s="108"/>
      <c r="I16" s="2" t="s">
        <v>5</v>
      </c>
      <c r="J16" s="1" t="s">
        <v>130</v>
      </c>
      <c r="K16" s="37"/>
      <c r="L16" s="37"/>
      <c r="M16" s="37"/>
      <c r="N16" s="38"/>
    </row>
    <row r="17" spans="1:14" ht="6.6" customHeight="1" thickBot="1" x14ac:dyDescent="0.35">
      <c r="A17" s="67"/>
      <c r="B17" s="68"/>
      <c r="C17" s="68"/>
      <c r="D17" s="68"/>
      <c r="E17" s="68"/>
      <c r="F17" s="68"/>
      <c r="G17" s="68"/>
      <c r="H17" s="68"/>
      <c r="N17" s="40"/>
    </row>
    <row r="18" spans="1:14" ht="15" thickBot="1" x14ac:dyDescent="0.35">
      <c r="A18" s="70" t="s">
        <v>78</v>
      </c>
      <c r="N18" s="40"/>
    </row>
    <row r="19" spans="1:14" x14ac:dyDescent="0.3">
      <c r="A19" s="11" t="s">
        <v>79</v>
      </c>
      <c r="B19" s="1">
        <f>'3. Оцінка продажів'!B14</f>
        <v>5</v>
      </c>
      <c r="C19" s="1">
        <f>'3. Оцінка продажів'!C14</f>
        <v>6</v>
      </c>
      <c r="D19" s="1">
        <f>'3. Оцінка продажів'!D14</f>
        <v>6</v>
      </c>
      <c r="E19" s="1">
        <f>'3. Оцінка продажів'!E14</f>
        <v>9</v>
      </c>
      <c r="F19" s="1">
        <f>'3. Оцінка продажів'!F14</f>
        <v>10</v>
      </c>
      <c r="G19" s="1">
        <f>'3. Оцінка продажів'!G14</f>
        <v>10</v>
      </c>
      <c r="H19" s="1">
        <f>'3. Оцінка продажів'!H14</f>
        <v>8</v>
      </c>
      <c r="I19" s="1">
        <f>'3. Оцінка продажів'!I14</f>
        <v>8</v>
      </c>
      <c r="J19" s="1">
        <f>'3. Оцінка продажів'!J14</f>
        <v>7</v>
      </c>
      <c r="K19" s="1">
        <f>'3. Оцінка продажів'!K14</f>
        <v>7</v>
      </c>
      <c r="L19" s="1">
        <f>'3. Оцінка продажів'!L14</f>
        <v>7</v>
      </c>
      <c r="M19" s="1">
        <f>'3. Оцінка продажів'!M14</f>
        <v>7</v>
      </c>
      <c r="N19" s="12">
        <f>'3. Оцінка продажів'!N14</f>
        <v>90</v>
      </c>
    </row>
    <row r="20" spans="1:14" x14ac:dyDescent="0.3">
      <c r="A20" s="11" t="s">
        <v>80</v>
      </c>
      <c r="B20" s="1">
        <v>2600</v>
      </c>
      <c r="C20" s="1">
        <v>2600</v>
      </c>
      <c r="D20" s="1">
        <v>2600</v>
      </c>
      <c r="E20" s="1">
        <v>2600</v>
      </c>
      <c r="F20" s="1">
        <v>2600</v>
      </c>
      <c r="G20" s="1">
        <v>2600</v>
      </c>
      <c r="H20" s="1">
        <v>2600</v>
      </c>
      <c r="I20" s="1">
        <v>2600</v>
      </c>
      <c r="J20" s="1">
        <v>2600</v>
      </c>
      <c r="K20" s="1">
        <v>2600</v>
      </c>
      <c r="L20" s="1">
        <v>2600</v>
      </c>
      <c r="M20" s="1">
        <v>2600</v>
      </c>
      <c r="N20" s="12"/>
    </row>
    <row r="21" spans="1:14" ht="15" thickBot="1" x14ac:dyDescent="0.35">
      <c r="A21" s="13" t="s">
        <v>81</v>
      </c>
      <c r="B21" s="14">
        <f>B19*B20</f>
        <v>13000</v>
      </c>
      <c r="C21" s="14">
        <f t="shared" ref="C21:M21" si="2">C19*C20</f>
        <v>15600</v>
      </c>
      <c r="D21" s="14">
        <f t="shared" si="2"/>
        <v>15600</v>
      </c>
      <c r="E21" s="14">
        <f t="shared" si="2"/>
        <v>23400</v>
      </c>
      <c r="F21" s="14">
        <f t="shared" si="2"/>
        <v>26000</v>
      </c>
      <c r="G21" s="14">
        <f t="shared" si="2"/>
        <v>26000</v>
      </c>
      <c r="H21" s="14">
        <f t="shared" si="2"/>
        <v>20800</v>
      </c>
      <c r="I21" s="14">
        <f t="shared" si="2"/>
        <v>20800</v>
      </c>
      <c r="J21" s="14">
        <f t="shared" si="2"/>
        <v>18200</v>
      </c>
      <c r="K21" s="14">
        <f t="shared" si="2"/>
        <v>18200</v>
      </c>
      <c r="L21" s="14">
        <f t="shared" si="2"/>
        <v>18200</v>
      </c>
      <c r="M21" s="14">
        <f t="shared" si="2"/>
        <v>18200</v>
      </c>
      <c r="N21" s="15">
        <f>SUM(B21:M21)</f>
        <v>234000</v>
      </c>
    </row>
    <row r="22" spans="1:14" ht="15" thickBot="1" x14ac:dyDescent="0.35">
      <c r="A22" s="70" t="s">
        <v>82</v>
      </c>
      <c r="N22" s="40"/>
    </row>
    <row r="23" spans="1:14" x14ac:dyDescent="0.3">
      <c r="A23" s="11" t="s">
        <v>79</v>
      </c>
      <c r="B23" s="1">
        <f>'3. Оцінка продажів'!B15</f>
        <v>0</v>
      </c>
      <c r="C23" s="1">
        <f>'3. Оцінка продажів'!C15</f>
        <v>0</v>
      </c>
      <c r="D23" s="1">
        <f>'3. Оцінка продажів'!D15</f>
        <v>0</v>
      </c>
      <c r="E23" s="1">
        <f>'3. Оцінка продажів'!E15</f>
        <v>0</v>
      </c>
      <c r="F23" s="1">
        <f>'3. Оцінка продажів'!F15</f>
        <v>0</v>
      </c>
      <c r="G23" s="1">
        <f>'3. Оцінка продажів'!G15</f>
        <v>0</v>
      </c>
      <c r="H23" s="1">
        <f>'3. Оцінка продажів'!H15</f>
        <v>0</v>
      </c>
      <c r="I23" s="1">
        <f>'3. Оцінка продажів'!I15</f>
        <v>0</v>
      </c>
      <c r="J23" s="1">
        <f>'3. Оцінка продажів'!J15</f>
        <v>0</v>
      </c>
      <c r="K23" s="1">
        <f>'3. Оцінка продажів'!K15</f>
        <v>0</v>
      </c>
      <c r="L23" s="1">
        <f>'3. Оцінка продажів'!L15</f>
        <v>0</v>
      </c>
      <c r="M23" s="1">
        <f>'3. Оцінка продажів'!M15</f>
        <v>0</v>
      </c>
      <c r="N23" s="12">
        <f>'3. Оцінка продажів'!N15</f>
        <v>0</v>
      </c>
    </row>
    <row r="24" spans="1:14" x14ac:dyDescent="0.3">
      <c r="A24" s="11" t="s">
        <v>80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2"/>
    </row>
    <row r="25" spans="1:14" ht="15" thickBot="1" x14ac:dyDescent="0.35">
      <c r="A25" s="13" t="s">
        <v>81</v>
      </c>
      <c r="B25" s="14">
        <f>B23*B24</f>
        <v>0</v>
      </c>
      <c r="C25" s="14">
        <f t="shared" ref="C25:M25" si="3">C23*C24</f>
        <v>0</v>
      </c>
      <c r="D25" s="14">
        <f t="shared" si="3"/>
        <v>0</v>
      </c>
      <c r="E25" s="14">
        <f t="shared" si="3"/>
        <v>0</v>
      </c>
      <c r="F25" s="14">
        <f t="shared" si="3"/>
        <v>0</v>
      </c>
      <c r="G25" s="14">
        <f t="shared" si="3"/>
        <v>0</v>
      </c>
      <c r="H25" s="14">
        <f t="shared" si="3"/>
        <v>0</v>
      </c>
      <c r="I25" s="14">
        <f t="shared" si="3"/>
        <v>0</v>
      </c>
      <c r="J25" s="14">
        <f t="shared" si="3"/>
        <v>0</v>
      </c>
      <c r="K25" s="14">
        <f t="shared" si="3"/>
        <v>0</v>
      </c>
      <c r="L25" s="14">
        <f t="shared" si="3"/>
        <v>0</v>
      </c>
      <c r="M25" s="14">
        <f t="shared" si="3"/>
        <v>0</v>
      </c>
      <c r="N25" s="15">
        <f>SUM(B25:M25)</f>
        <v>0</v>
      </c>
    </row>
    <row r="26" spans="1:14" ht="15" thickBot="1" x14ac:dyDescent="0.35"/>
    <row r="27" spans="1:14" x14ac:dyDescent="0.3">
      <c r="A27" s="120" t="s">
        <v>11</v>
      </c>
      <c r="B27" s="121"/>
      <c r="C27" s="121"/>
      <c r="D27" s="121"/>
      <c r="E27" s="106" t="s">
        <v>151</v>
      </c>
      <c r="F27" s="107"/>
      <c r="G27" s="107"/>
      <c r="H27" s="108"/>
      <c r="I27" s="2" t="s">
        <v>5</v>
      </c>
      <c r="J27" s="1" t="s">
        <v>130</v>
      </c>
      <c r="K27" s="37"/>
      <c r="L27" s="37"/>
      <c r="M27" s="37"/>
      <c r="N27" s="38"/>
    </row>
    <row r="28" spans="1:14" ht="15" thickBot="1" x14ac:dyDescent="0.35">
      <c r="A28" s="67"/>
      <c r="B28" s="68"/>
      <c r="C28" s="68"/>
      <c r="D28" s="68"/>
      <c r="E28" s="68"/>
      <c r="F28" s="68"/>
      <c r="G28" s="68"/>
      <c r="H28" s="68"/>
      <c r="N28" s="40"/>
    </row>
    <row r="29" spans="1:14" ht="15" thickBot="1" x14ac:dyDescent="0.35">
      <c r="A29" s="70" t="s">
        <v>78</v>
      </c>
      <c r="N29" s="40"/>
    </row>
    <row r="30" spans="1:14" x14ac:dyDescent="0.3">
      <c r="A30" s="69" t="s">
        <v>79</v>
      </c>
      <c r="B30" s="1">
        <f>'3. Оцінка продажів'!B21</f>
        <v>7</v>
      </c>
      <c r="C30" s="1">
        <f>'3. Оцінка продажів'!C21</f>
        <v>5</v>
      </c>
      <c r="D30" s="1">
        <f>'3. Оцінка продажів'!D21</f>
        <v>7</v>
      </c>
      <c r="E30" s="1">
        <f>'3. Оцінка продажів'!E21</f>
        <v>4</v>
      </c>
      <c r="F30" s="1">
        <f>'3. Оцінка продажів'!F21</f>
        <v>5</v>
      </c>
      <c r="G30" s="1">
        <f>'3. Оцінка продажів'!G21</f>
        <v>7</v>
      </c>
      <c r="H30" s="1">
        <f>'3. Оцінка продажів'!H21</f>
        <v>3</v>
      </c>
      <c r="I30" s="1">
        <f>'3. Оцінка продажів'!I21</f>
        <v>7</v>
      </c>
      <c r="J30" s="1">
        <f>'3. Оцінка продажів'!J21</f>
        <v>5</v>
      </c>
      <c r="K30" s="1">
        <f>'3. Оцінка продажів'!K21</f>
        <v>4</v>
      </c>
      <c r="L30" s="1">
        <f>'3. Оцінка продажів'!L21</f>
        <v>6</v>
      </c>
      <c r="M30" s="1">
        <f>'3. Оцінка продажів'!M21</f>
        <v>4</v>
      </c>
      <c r="N30" s="12">
        <f>'3. Оцінка продажів'!N21</f>
        <v>64</v>
      </c>
    </row>
    <row r="31" spans="1:14" x14ac:dyDescent="0.3">
      <c r="A31" s="11" t="s">
        <v>80</v>
      </c>
      <c r="B31" s="1">
        <v>850</v>
      </c>
      <c r="C31" s="1">
        <v>850</v>
      </c>
      <c r="D31" s="1">
        <v>850</v>
      </c>
      <c r="E31" s="1">
        <v>850</v>
      </c>
      <c r="F31" s="1">
        <v>850</v>
      </c>
      <c r="G31" s="1">
        <v>850</v>
      </c>
      <c r="H31" s="1">
        <v>850</v>
      </c>
      <c r="I31" s="1">
        <v>850</v>
      </c>
      <c r="J31" s="1">
        <v>850</v>
      </c>
      <c r="K31" s="1">
        <v>850</v>
      </c>
      <c r="L31" s="1">
        <v>850</v>
      </c>
      <c r="M31" s="1">
        <v>850</v>
      </c>
      <c r="N31" s="12"/>
    </row>
    <row r="32" spans="1:14" ht="15" thickBot="1" x14ac:dyDescent="0.35">
      <c r="A32" s="13" t="s">
        <v>81</v>
      </c>
      <c r="B32" s="14">
        <f>B30*B31</f>
        <v>5950</v>
      </c>
      <c r="C32" s="14">
        <f t="shared" ref="C32:M32" si="4">C30*C31</f>
        <v>4250</v>
      </c>
      <c r="D32" s="14">
        <f t="shared" si="4"/>
        <v>5950</v>
      </c>
      <c r="E32" s="14">
        <f t="shared" si="4"/>
        <v>3400</v>
      </c>
      <c r="F32" s="14">
        <f t="shared" si="4"/>
        <v>4250</v>
      </c>
      <c r="G32" s="14">
        <f t="shared" si="4"/>
        <v>5950</v>
      </c>
      <c r="H32" s="14">
        <f t="shared" si="4"/>
        <v>2550</v>
      </c>
      <c r="I32" s="14">
        <f t="shared" si="4"/>
        <v>5950</v>
      </c>
      <c r="J32" s="14">
        <f t="shared" si="4"/>
        <v>4250</v>
      </c>
      <c r="K32" s="14">
        <f t="shared" si="4"/>
        <v>3400</v>
      </c>
      <c r="L32" s="14">
        <f t="shared" si="4"/>
        <v>5100</v>
      </c>
      <c r="M32" s="14">
        <f t="shared" si="4"/>
        <v>3400</v>
      </c>
      <c r="N32" s="15">
        <f>SUM(B32:M32)</f>
        <v>54400</v>
      </c>
    </row>
    <row r="33" spans="1:14" ht="15" thickBot="1" x14ac:dyDescent="0.35">
      <c r="A33" s="70" t="s">
        <v>82</v>
      </c>
      <c r="N33" s="40"/>
    </row>
    <row r="34" spans="1:14" x14ac:dyDescent="0.3">
      <c r="A34" s="69" t="s">
        <v>79</v>
      </c>
      <c r="B34" s="1">
        <f>'3. Оцінка продажів'!B22</f>
        <v>0</v>
      </c>
      <c r="C34" s="1">
        <f>'3. Оцінка продажів'!C22</f>
        <v>0</v>
      </c>
      <c r="D34" s="1">
        <f>'3. Оцінка продажів'!D22</f>
        <v>0</v>
      </c>
      <c r="E34" s="1">
        <f>'3. Оцінка продажів'!E22</f>
        <v>0</v>
      </c>
      <c r="F34" s="1">
        <f>'3. Оцінка продажів'!F22</f>
        <v>0</v>
      </c>
      <c r="G34" s="1">
        <f>'3. Оцінка продажів'!G22</f>
        <v>0</v>
      </c>
      <c r="H34" s="1">
        <f>'3. Оцінка продажів'!H22</f>
        <v>0</v>
      </c>
      <c r="I34" s="1">
        <f>'3. Оцінка продажів'!I22</f>
        <v>0</v>
      </c>
      <c r="J34" s="1">
        <f>'3. Оцінка продажів'!J22</f>
        <v>0</v>
      </c>
      <c r="K34" s="1">
        <f>'3. Оцінка продажів'!K22</f>
        <v>0</v>
      </c>
      <c r="L34" s="1">
        <f>'3. Оцінка продажів'!L22</f>
        <v>0</v>
      </c>
      <c r="M34" s="1">
        <f>'3. Оцінка продажів'!M22</f>
        <v>0</v>
      </c>
      <c r="N34" s="12">
        <f>'3. Оцінка продажів'!N22</f>
        <v>0</v>
      </c>
    </row>
    <row r="35" spans="1:14" x14ac:dyDescent="0.3">
      <c r="A35" s="11" t="s">
        <v>80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2"/>
    </row>
    <row r="36" spans="1:14" ht="15" thickBot="1" x14ac:dyDescent="0.35">
      <c r="A36" s="13" t="s">
        <v>81</v>
      </c>
      <c r="B36" s="14">
        <f>B34*B35</f>
        <v>0</v>
      </c>
      <c r="C36" s="14">
        <f t="shared" ref="C36:M36" si="5">C34*C35</f>
        <v>0</v>
      </c>
      <c r="D36" s="14">
        <f t="shared" si="5"/>
        <v>0</v>
      </c>
      <c r="E36" s="14">
        <f t="shared" si="5"/>
        <v>0</v>
      </c>
      <c r="F36" s="14">
        <f t="shared" si="5"/>
        <v>0</v>
      </c>
      <c r="G36" s="14">
        <f t="shared" si="5"/>
        <v>0</v>
      </c>
      <c r="H36" s="14">
        <f t="shared" si="5"/>
        <v>0</v>
      </c>
      <c r="I36" s="14">
        <f t="shared" si="5"/>
        <v>0</v>
      </c>
      <c r="J36" s="14">
        <f t="shared" si="5"/>
        <v>0</v>
      </c>
      <c r="K36" s="14">
        <f t="shared" si="5"/>
        <v>0</v>
      </c>
      <c r="L36" s="14">
        <f t="shared" si="5"/>
        <v>0</v>
      </c>
      <c r="M36" s="14">
        <f t="shared" si="5"/>
        <v>0</v>
      </c>
      <c r="N36" s="15">
        <f>SUM(B36:M36)</f>
        <v>0</v>
      </c>
    </row>
    <row r="37" spans="1:14" ht="15" thickBot="1" x14ac:dyDescent="0.35"/>
    <row r="38" spans="1:14" x14ac:dyDescent="0.3">
      <c r="A38" s="120" t="s">
        <v>12</v>
      </c>
      <c r="B38" s="121"/>
      <c r="C38" s="121"/>
      <c r="D38" s="121"/>
      <c r="E38" s="106" t="s">
        <v>152</v>
      </c>
      <c r="F38" s="107"/>
      <c r="G38" s="107"/>
      <c r="H38" s="108"/>
      <c r="I38" s="2" t="s">
        <v>5</v>
      </c>
      <c r="J38" s="1" t="s">
        <v>129</v>
      </c>
      <c r="K38" s="37"/>
      <c r="L38" s="37"/>
      <c r="M38" s="37"/>
      <c r="N38" s="38"/>
    </row>
    <row r="39" spans="1:14" ht="15" thickBot="1" x14ac:dyDescent="0.35">
      <c r="A39" s="67"/>
      <c r="B39" s="68"/>
      <c r="C39" s="68"/>
      <c r="D39" s="68"/>
      <c r="E39" s="68"/>
      <c r="F39" s="68"/>
      <c r="G39" s="68"/>
      <c r="H39" s="68"/>
      <c r="N39" s="40"/>
    </row>
    <row r="40" spans="1:14" ht="15" thickBot="1" x14ac:dyDescent="0.35">
      <c r="A40" s="70" t="s">
        <v>78</v>
      </c>
      <c r="N40" s="40"/>
    </row>
    <row r="41" spans="1:14" x14ac:dyDescent="0.3">
      <c r="A41" s="11" t="s">
        <v>79</v>
      </c>
      <c r="B41" s="1">
        <f>'3. Оцінка продажів'!B28</f>
        <v>1</v>
      </c>
      <c r="C41" s="1">
        <f>'3. Оцінка продажів'!C28</f>
        <v>1</v>
      </c>
      <c r="D41" s="1">
        <f>'3. Оцінка продажів'!D28</f>
        <v>2</v>
      </c>
      <c r="E41" s="1">
        <f>'3. Оцінка продажів'!E28</f>
        <v>3</v>
      </c>
      <c r="F41" s="1">
        <f>'3. Оцінка продажів'!F28</f>
        <v>2</v>
      </c>
      <c r="G41" s="1">
        <f>'3. Оцінка продажів'!G28</f>
        <v>2</v>
      </c>
      <c r="H41" s="1">
        <f>'3. Оцінка продажів'!H28</f>
        <v>2</v>
      </c>
      <c r="I41" s="1">
        <f>'3. Оцінка продажів'!I28</f>
        <v>1</v>
      </c>
      <c r="J41" s="1">
        <f>'3. Оцінка продажів'!J28</f>
        <v>1</v>
      </c>
      <c r="K41" s="1">
        <f>'3. Оцінка продажів'!K28</f>
        <v>1</v>
      </c>
      <c r="L41" s="1">
        <f>'3. Оцінка продажів'!L28</f>
        <v>1</v>
      </c>
      <c r="M41" s="1">
        <f>'3. Оцінка продажів'!M28</f>
        <v>1</v>
      </c>
      <c r="N41" s="12">
        <f>'3. Оцінка продажів'!N28</f>
        <v>18</v>
      </c>
    </row>
    <row r="42" spans="1:14" x14ac:dyDescent="0.3">
      <c r="A42" s="11" t="s">
        <v>80</v>
      </c>
      <c r="B42" s="1">
        <v>700</v>
      </c>
      <c r="C42" s="1">
        <v>700</v>
      </c>
      <c r="D42" s="1">
        <v>700</v>
      </c>
      <c r="E42" s="1">
        <v>700</v>
      </c>
      <c r="F42" s="1">
        <v>700</v>
      </c>
      <c r="G42" s="1">
        <v>700</v>
      </c>
      <c r="H42" s="1">
        <v>700</v>
      </c>
      <c r="I42" s="1">
        <v>700</v>
      </c>
      <c r="J42" s="1">
        <v>700</v>
      </c>
      <c r="K42" s="1">
        <v>700</v>
      </c>
      <c r="L42" s="1">
        <v>700</v>
      </c>
      <c r="M42" s="1">
        <v>700</v>
      </c>
      <c r="N42" s="12"/>
    </row>
    <row r="43" spans="1:14" ht="15" thickBot="1" x14ac:dyDescent="0.35">
      <c r="A43" s="13" t="s">
        <v>81</v>
      </c>
      <c r="B43" s="14">
        <f>B41*B42</f>
        <v>700</v>
      </c>
      <c r="C43" s="14">
        <f t="shared" ref="C43:M43" si="6">C41*C42</f>
        <v>700</v>
      </c>
      <c r="D43" s="14">
        <f t="shared" si="6"/>
        <v>1400</v>
      </c>
      <c r="E43" s="14">
        <f t="shared" si="6"/>
        <v>2100</v>
      </c>
      <c r="F43" s="14">
        <f t="shared" si="6"/>
        <v>1400</v>
      </c>
      <c r="G43" s="14">
        <f t="shared" si="6"/>
        <v>1400</v>
      </c>
      <c r="H43" s="14">
        <f t="shared" si="6"/>
        <v>1400</v>
      </c>
      <c r="I43" s="14">
        <f t="shared" si="6"/>
        <v>700</v>
      </c>
      <c r="J43" s="14">
        <f t="shared" si="6"/>
        <v>700</v>
      </c>
      <c r="K43" s="14">
        <f t="shared" si="6"/>
        <v>700</v>
      </c>
      <c r="L43" s="14">
        <f t="shared" si="6"/>
        <v>700</v>
      </c>
      <c r="M43" s="14">
        <f t="shared" si="6"/>
        <v>700</v>
      </c>
      <c r="N43" s="15">
        <f>SUM(B43:M43)</f>
        <v>12600</v>
      </c>
    </row>
    <row r="44" spans="1:14" ht="15" thickBot="1" x14ac:dyDescent="0.35">
      <c r="A44" s="70" t="s">
        <v>82</v>
      </c>
      <c r="N44" s="40"/>
    </row>
    <row r="45" spans="1:14" x14ac:dyDescent="0.3">
      <c r="A45" s="11" t="s">
        <v>79</v>
      </c>
      <c r="B45" s="1">
        <f>'3. Оцінка продажів'!B29</f>
        <v>0</v>
      </c>
      <c r="C45" s="1">
        <f>'3. Оцінка продажів'!C29</f>
        <v>0</v>
      </c>
      <c r="D45" s="1">
        <f>'3. Оцінка продажів'!D29</f>
        <v>0</v>
      </c>
      <c r="E45" s="1">
        <f>'3. Оцінка продажів'!E29</f>
        <v>0</v>
      </c>
      <c r="F45" s="1">
        <f>'3. Оцінка продажів'!F29</f>
        <v>0</v>
      </c>
      <c r="G45" s="1">
        <f>'3. Оцінка продажів'!G29</f>
        <v>0</v>
      </c>
      <c r="H45" s="1">
        <f>'3. Оцінка продажів'!H29</f>
        <v>0</v>
      </c>
      <c r="I45" s="1">
        <f>'3. Оцінка продажів'!I29</f>
        <v>0</v>
      </c>
      <c r="J45" s="1">
        <f>'3. Оцінка продажів'!J29</f>
        <v>0</v>
      </c>
      <c r="K45" s="1">
        <f>'3. Оцінка продажів'!K29</f>
        <v>0</v>
      </c>
      <c r="L45" s="1">
        <f>'3. Оцінка продажів'!L29</f>
        <v>0</v>
      </c>
      <c r="M45" s="1">
        <f>'3. Оцінка продажів'!M29</f>
        <v>0</v>
      </c>
      <c r="N45" s="12">
        <f>'3. Оцінка продажів'!N29</f>
        <v>0</v>
      </c>
    </row>
    <row r="46" spans="1:14" x14ac:dyDescent="0.3">
      <c r="A46" s="11" t="s">
        <v>80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2"/>
    </row>
    <row r="47" spans="1:14" ht="15" thickBot="1" x14ac:dyDescent="0.35">
      <c r="A47" s="13" t="s">
        <v>81</v>
      </c>
      <c r="B47" s="14">
        <f>B45*B46</f>
        <v>0</v>
      </c>
      <c r="C47" s="14">
        <f t="shared" ref="C47:M47" si="7">C45*C46</f>
        <v>0</v>
      </c>
      <c r="D47" s="14">
        <f t="shared" si="7"/>
        <v>0</v>
      </c>
      <c r="E47" s="14">
        <f t="shared" si="7"/>
        <v>0</v>
      </c>
      <c r="F47" s="14">
        <f t="shared" si="7"/>
        <v>0</v>
      </c>
      <c r="G47" s="14">
        <f t="shared" si="7"/>
        <v>0</v>
      </c>
      <c r="H47" s="14">
        <f t="shared" si="7"/>
        <v>0</v>
      </c>
      <c r="I47" s="14">
        <f t="shared" si="7"/>
        <v>0</v>
      </c>
      <c r="J47" s="14">
        <f t="shared" si="7"/>
        <v>0</v>
      </c>
      <c r="K47" s="14">
        <f t="shared" si="7"/>
        <v>0</v>
      </c>
      <c r="L47" s="14">
        <f t="shared" si="7"/>
        <v>0</v>
      </c>
      <c r="M47" s="14">
        <f t="shared" si="7"/>
        <v>0</v>
      </c>
      <c r="N47" s="15">
        <f>SUM(B47:M47)</f>
        <v>0</v>
      </c>
    </row>
    <row r="48" spans="1:14" ht="15" thickBot="1" x14ac:dyDescent="0.35"/>
    <row r="49" spans="1:14" x14ac:dyDescent="0.3">
      <c r="A49" s="120" t="s">
        <v>125</v>
      </c>
      <c r="B49" s="121"/>
      <c r="C49" s="121"/>
      <c r="D49" s="121"/>
      <c r="E49" s="106" t="s">
        <v>153</v>
      </c>
      <c r="F49" s="107"/>
      <c r="G49" s="107"/>
      <c r="H49" s="108"/>
      <c r="I49" s="2" t="s">
        <v>5</v>
      </c>
      <c r="J49" s="1" t="s">
        <v>129</v>
      </c>
      <c r="K49" s="37"/>
      <c r="L49" s="37"/>
      <c r="M49" s="37"/>
      <c r="N49" s="38"/>
    </row>
    <row r="50" spans="1:14" ht="15" thickBot="1" x14ac:dyDescent="0.35">
      <c r="A50" s="67"/>
      <c r="B50" s="68"/>
      <c r="C50" s="68"/>
      <c r="D50" s="68"/>
      <c r="E50" s="68"/>
      <c r="F50" s="68"/>
      <c r="G50" s="68"/>
      <c r="H50" s="68"/>
      <c r="N50" s="40"/>
    </row>
    <row r="51" spans="1:14" ht="15" thickBot="1" x14ac:dyDescent="0.35">
      <c r="A51" s="70" t="s">
        <v>78</v>
      </c>
      <c r="N51" s="40"/>
    </row>
    <row r="52" spans="1:14" x14ac:dyDescent="0.3">
      <c r="A52" s="11" t="s">
        <v>79</v>
      </c>
      <c r="B52" s="1">
        <f>'3. Оцінка продажів'!B39</f>
        <v>0</v>
      </c>
      <c r="C52" s="1">
        <f>'3. Оцінка продажів'!C39</f>
        <v>0</v>
      </c>
      <c r="D52" s="1">
        <f>'3. Оцінка продажів'!D39</f>
        <v>0</v>
      </c>
      <c r="E52" s="1">
        <f>'3. Оцінка продажів'!E39</f>
        <v>0</v>
      </c>
      <c r="F52" s="1">
        <f>'3. Оцінка продажів'!F35</f>
        <v>3</v>
      </c>
      <c r="G52" s="1">
        <f>'3. Оцінка продажів'!G35</f>
        <v>3</v>
      </c>
      <c r="H52" s="1">
        <f>'3. Оцінка продажів'!H35</f>
        <v>3</v>
      </c>
      <c r="I52" s="1">
        <f>'3. Оцінка продажів'!I35</f>
        <v>2</v>
      </c>
      <c r="J52" s="1">
        <f>'3. Оцінка продажів'!J35</f>
        <v>2</v>
      </c>
      <c r="K52" s="1">
        <f>'3. Оцінка продажів'!K35</f>
        <v>1</v>
      </c>
      <c r="L52" s="1">
        <f>'3. Оцінка продажів'!L35</f>
        <v>1</v>
      </c>
      <c r="M52" s="1">
        <f>'3. Оцінка продажів'!M35</f>
        <v>3</v>
      </c>
      <c r="N52" s="1">
        <f>'3. Оцінка продажів'!N35</f>
        <v>26</v>
      </c>
    </row>
    <row r="53" spans="1:14" x14ac:dyDescent="0.3">
      <c r="A53" s="11" t="s">
        <v>80</v>
      </c>
      <c r="B53" s="1">
        <v>650</v>
      </c>
      <c r="C53" s="1">
        <v>650</v>
      </c>
      <c r="D53" s="1">
        <v>650</v>
      </c>
      <c r="E53" s="1">
        <v>650</v>
      </c>
      <c r="F53" s="1">
        <v>650</v>
      </c>
      <c r="G53" s="1">
        <v>650</v>
      </c>
      <c r="H53" s="1">
        <v>650</v>
      </c>
      <c r="I53" s="1">
        <v>650</v>
      </c>
      <c r="J53" s="1">
        <v>650</v>
      </c>
      <c r="K53" s="1">
        <v>650</v>
      </c>
      <c r="L53" s="1">
        <v>650</v>
      </c>
      <c r="M53" s="1">
        <v>650</v>
      </c>
      <c r="N53" s="12"/>
    </row>
    <row r="54" spans="1:14" ht="15" thickBot="1" x14ac:dyDescent="0.35">
      <c r="A54" s="13" t="s">
        <v>81</v>
      </c>
      <c r="B54" s="14">
        <f>B52*B53</f>
        <v>0</v>
      </c>
      <c r="C54" s="14">
        <f t="shared" ref="C54:M54" si="8">C52*C53</f>
        <v>0</v>
      </c>
      <c r="D54" s="14">
        <f t="shared" si="8"/>
        <v>0</v>
      </c>
      <c r="E54" s="14">
        <f t="shared" si="8"/>
        <v>0</v>
      </c>
      <c r="F54" s="14">
        <f t="shared" si="8"/>
        <v>1950</v>
      </c>
      <c r="G54" s="14">
        <f t="shared" si="8"/>
        <v>1950</v>
      </c>
      <c r="H54" s="14">
        <f t="shared" si="8"/>
        <v>1950</v>
      </c>
      <c r="I54" s="14">
        <f t="shared" si="8"/>
        <v>1300</v>
      </c>
      <c r="J54" s="14">
        <f t="shared" si="8"/>
        <v>1300</v>
      </c>
      <c r="K54" s="14">
        <f t="shared" si="8"/>
        <v>650</v>
      </c>
      <c r="L54" s="14">
        <f t="shared" si="8"/>
        <v>650</v>
      </c>
      <c r="M54" s="14">
        <f t="shared" si="8"/>
        <v>1950</v>
      </c>
      <c r="N54" s="15">
        <f>SUM(B54:M54)</f>
        <v>11700</v>
      </c>
    </row>
    <row r="55" spans="1:14" ht="15" thickBot="1" x14ac:dyDescent="0.35">
      <c r="A55" s="70" t="s">
        <v>82</v>
      </c>
      <c r="N55" s="40"/>
    </row>
    <row r="56" spans="1:14" x14ac:dyDescent="0.3">
      <c r="A56" s="11" t="s">
        <v>79</v>
      </c>
      <c r="B56" s="1">
        <f>'3. Оцінка продажів'!B40</f>
        <v>0</v>
      </c>
      <c r="C56" s="1">
        <f>'3. Оцінка продажів'!C40</f>
        <v>0</v>
      </c>
      <c r="D56" s="1">
        <f>'3. Оцінка продажів'!D36</f>
        <v>0</v>
      </c>
      <c r="E56" s="1">
        <f>'3. Оцінка продажів'!E36</f>
        <v>0</v>
      </c>
      <c r="F56" s="1">
        <f>'3. Оцінка продажів'!F36</f>
        <v>0</v>
      </c>
      <c r="G56" s="1">
        <f>'3. Оцінка продажів'!G36</f>
        <v>0</v>
      </c>
      <c r="H56" s="1">
        <f>'3. Оцінка продажів'!H36</f>
        <v>0</v>
      </c>
      <c r="I56" s="1">
        <f>'3. Оцінка продажів'!I36</f>
        <v>0</v>
      </c>
      <c r="J56" s="1">
        <f>'3. Оцінка продажів'!J36</f>
        <v>0</v>
      </c>
      <c r="K56" s="1">
        <f>'3. Оцінка продажів'!K36</f>
        <v>0</v>
      </c>
      <c r="L56" s="1">
        <f>'3. Оцінка продажів'!L36</f>
        <v>0</v>
      </c>
      <c r="M56" s="1">
        <f>'3. Оцінка продажів'!M36</f>
        <v>0</v>
      </c>
      <c r="N56" s="12">
        <f>'3. Оцінка продажів'!N40</f>
        <v>0</v>
      </c>
    </row>
    <row r="57" spans="1:14" x14ac:dyDescent="0.3">
      <c r="A57" s="11" t="s">
        <v>80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2"/>
    </row>
    <row r="58" spans="1:14" ht="15" thickBot="1" x14ac:dyDescent="0.35">
      <c r="A58" s="13" t="s">
        <v>81</v>
      </c>
      <c r="B58" s="14">
        <f>B56*B57</f>
        <v>0</v>
      </c>
      <c r="C58" s="14">
        <f t="shared" ref="C58:M58" si="9">C56*C57</f>
        <v>0</v>
      </c>
      <c r="D58" s="14">
        <f t="shared" si="9"/>
        <v>0</v>
      </c>
      <c r="E58" s="14">
        <f t="shared" si="9"/>
        <v>0</v>
      </c>
      <c r="F58" s="14">
        <f t="shared" si="9"/>
        <v>0</v>
      </c>
      <c r="G58" s="14">
        <f t="shared" si="9"/>
        <v>0</v>
      </c>
      <c r="H58" s="14">
        <f t="shared" si="9"/>
        <v>0</v>
      </c>
      <c r="I58" s="14">
        <f t="shared" si="9"/>
        <v>0</v>
      </c>
      <c r="J58" s="14">
        <f t="shared" si="9"/>
        <v>0</v>
      </c>
      <c r="K58" s="14">
        <f t="shared" si="9"/>
        <v>0</v>
      </c>
      <c r="L58" s="14">
        <f t="shared" si="9"/>
        <v>0</v>
      </c>
      <c r="M58" s="14">
        <f t="shared" si="9"/>
        <v>0</v>
      </c>
      <c r="N58" s="15">
        <f>SUM(B58:M58)</f>
        <v>0</v>
      </c>
    </row>
    <row r="59" spans="1:14" ht="15" thickBot="1" x14ac:dyDescent="0.35"/>
    <row r="60" spans="1:14" x14ac:dyDescent="0.3">
      <c r="A60" s="120" t="s">
        <v>126</v>
      </c>
      <c r="B60" s="121"/>
      <c r="C60" s="121"/>
      <c r="D60" s="121"/>
      <c r="E60" s="106" t="s">
        <v>154</v>
      </c>
      <c r="F60" s="107"/>
      <c r="G60" s="107"/>
      <c r="H60" s="108"/>
      <c r="I60" s="2" t="s">
        <v>5</v>
      </c>
      <c r="J60" s="1" t="s">
        <v>130</v>
      </c>
      <c r="K60" s="37"/>
      <c r="L60" s="37"/>
      <c r="M60" s="37"/>
      <c r="N60" s="38"/>
    </row>
    <row r="61" spans="1:14" ht="15" thickBot="1" x14ac:dyDescent="0.35">
      <c r="A61" s="67"/>
      <c r="B61" s="68"/>
      <c r="C61" s="68"/>
      <c r="D61" s="68"/>
      <c r="E61" s="68"/>
      <c r="F61" s="68"/>
      <c r="G61" s="68"/>
      <c r="H61" s="68"/>
      <c r="N61" s="40"/>
    </row>
    <row r="62" spans="1:14" ht="15" thickBot="1" x14ac:dyDescent="0.35">
      <c r="A62" s="70" t="s">
        <v>78</v>
      </c>
      <c r="N62" s="40"/>
    </row>
    <row r="63" spans="1:14" x14ac:dyDescent="0.3">
      <c r="A63" s="11" t="s">
        <v>79</v>
      </c>
      <c r="B63" s="1">
        <f>'3. Оцінка продажів'!B51</f>
        <v>0</v>
      </c>
      <c r="C63" s="1">
        <f>'3. Оцінка продажів'!C51</f>
        <v>0</v>
      </c>
      <c r="D63" s="1">
        <f>'3. Оцінка продажів'!D51</f>
        <v>0</v>
      </c>
      <c r="E63" s="1">
        <f>'3. Оцінка продажів'!E51</f>
        <v>0</v>
      </c>
      <c r="F63" s="1">
        <f>'3. Оцінка продажів'!F42</f>
        <v>5</v>
      </c>
      <c r="G63" s="1">
        <f>'3. Оцінка продажів'!G42</f>
        <v>6</v>
      </c>
      <c r="H63" s="1">
        <f>'3. Оцінка продажів'!H42</f>
        <v>5</v>
      </c>
      <c r="I63" s="1">
        <f>'3. Оцінка продажів'!I42</f>
        <v>5</v>
      </c>
      <c r="J63" s="1">
        <f>'3. Оцінка продажів'!J42</f>
        <v>3</v>
      </c>
      <c r="K63" s="1">
        <f>'3. Оцінка продажів'!K42</f>
        <v>3</v>
      </c>
      <c r="L63" s="1">
        <f>'3. Оцінка продажів'!L42</f>
        <v>3</v>
      </c>
      <c r="M63" s="1">
        <f>'3. Оцінка продажів'!M42</f>
        <v>3</v>
      </c>
      <c r="N63" s="1">
        <f>'3. Оцінка продажів'!N42</f>
        <v>46</v>
      </c>
    </row>
    <row r="64" spans="1:14" x14ac:dyDescent="0.3">
      <c r="A64" s="11" t="s">
        <v>80</v>
      </c>
      <c r="B64" s="1">
        <v>550</v>
      </c>
      <c r="C64" s="1">
        <v>550</v>
      </c>
      <c r="D64" s="1">
        <v>550</v>
      </c>
      <c r="E64" s="1">
        <v>550</v>
      </c>
      <c r="F64" s="1">
        <v>550</v>
      </c>
      <c r="G64" s="1">
        <v>550</v>
      </c>
      <c r="H64" s="1">
        <v>550</v>
      </c>
      <c r="I64" s="1">
        <v>550</v>
      </c>
      <c r="J64" s="1">
        <v>550</v>
      </c>
      <c r="K64" s="1">
        <v>550</v>
      </c>
      <c r="L64" s="1">
        <v>550</v>
      </c>
      <c r="M64" s="1">
        <v>550</v>
      </c>
      <c r="N64" s="12"/>
    </row>
    <row r="65" spans="1:14" ht="15" thickBot="1" x14ac:dyDescent="0.35">
      <c r="A65" s="13" t="s">
        <v>81</v>
      </c>
      <c r="B65" s="14">
        <f>B63*B64</f>
        <v>0</v>
      </c>
      <c r="C65" s="14">
        <f t="shared" ref="C65:M65" si="10">C63*C64</f>
        <v>0</v>
      </c>
      <c r="D65" s="14">
        <f t="shared" si="10"/>
        <v>0</v>
      </c>
      <c r="E65" s="14">
        <f t="shared" si="10"/>
        <v>0</v>
      </c>
      <c r="F65" s="14">
        <f t="shared" si="10"/>
        <v>2750</v>
      </c>
      <c r="G65" s="14">
        <f t="shared" si="10"/>
        <v>3300</v>
      </c>
      <c r="H65" s="14">
        <f t="shared" si="10"/>
        <v>2750</v>
      </c>
      <c r="I65" s="14">
        <f t="shared" si="10"/>
        <v>2750</v>
      </c>
      <c r="J65" s="14">
        <f t="shared" si="10"/>
        <v>1650</v>
      </c>
      <c r="K65" s="14">
        <f t="shared" si="10"/>
        <v>1650</v>
      </c>
      <c r="L65" s="14">
        <f t="shared" si="10"/>
        <v>1650</v>
      </c>
      <c r="M65" s="14">
        <f t="shared" si="10"/>
        <v>1650</v>
      </c>
      <c r="N65" s="15">
        <f>SUM(B65:M65)</f>
        <v>18150</v>
      </c>
    </row>
    <row r="66" spans="1:14" ht="15" thickBot="1" x14ac:dyDescent="0.35">
      <c r="A66" s="70" t="s">
        <v>82</v>
      </c>
      <c r="N66" s="40"/>
    </row>
    <row r="67" spans="1:14" x14ac:dyDescent="0.3">
      <c r="A67" s="11" t="s">
        <v>79</v>
      </c>
      <c r="B67" s="1">
        <f>'3. Оцінка продажів'!B52</f>
        <v>0</v>
      </c>
      <c r="C67" s="1">
        <f>'3. Оцінка продажів'!C52</f>
        <v>0</v>
      </c>
      <c r="D67" s="1">
        <f>'3. Оцінка продажів'!D52</f>
        <v>0</v>
      </c>
      <c r="E67" s="1">
        <f>'3. Оцінка продажів'!E52</f>
        <v>0</v>
      </c>
      <c r="F67" s="1">
        <f>'3. Оцінка продажів'!F43</f>
        <v>0</v>
      </c>
      <c r="G67" s="1">
        <f>'3. Оцінка продажів'!G43</f>
        <v>0</v>
      </c>
      <c r="H67" s="1">
        <f>'3. Оцінка продажів'!H43</f>
        <v>0</v>
      </c>
      <c r="I67" s="1">
        <f>'3. Оцінка продажів'!I43</f>
        <v>0</v>
      </c>
      <c r="J67" s="1">
        <f>'3. Оцінка продажів'!J43</f>
        <v>0</v>
      </c>
      <c r="K67" s="1">
        <f>'3. Оцінка продажів'!K43</f>
        <v>0</v>
      </c>
      <c r="L67" s="1">
        <f>'3. Оцінка продажів'!L43</f>
        <v>0</v>
      </c>
      <c r="M67" s="1">
        <f>'3. Оцінка продажів'!M43</f>
        <v>0</v>
      </c>
      <c r="N67" s="1">
        <f>'3. Оцінка продажів'!N43</f>
        <v>0</v>
      </c>
    </row>
    <row r="68" spans="1:14" x14ac:dyDescent="0.3">
      <c r="A68" s="11" t="s">
        <v>80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2"/>
    </row>
    <row r="69" spans="1:14" ht="15" thickBot="1" x14ac:dyDescent="0.35">
      <c r="A69" s="13" t="s">
        <v>81</v>
      </c>
      <c r="B69" s="14">
        <f>B67*B68</f>
        <v>0</v>
      </c>
      <c r="C69" s="14">
        <f t="shared" ref="C69:M69" si="11">C67*C68</f>
        <v>0</v>
      </c>
      <c r="D69" s="14">
        <f t="shared" si="11"/>
        <v>0</v>
      </c>
      <c r="E69" s="14">
        <f t="shared" si="11"/>
        <v>0</v>
      </c>
      <c r="F69" s="14">
        <f t="shared" si="11"/>
        <v>0</v>
      </c>
      <c r="G69" s="14">
        <f t="shared" si="11"/>
        <v>0</v>
      </c>
      <c r="H69" s="14">
        <f t="shared" si="11"/>
        <v>0</v>
      </c>
      <c r="I69" s="14">
        <f t="shared" si="11"/>
        <v>0</v>
      </c>
      <c r="J69" s="14">
        <f t="shared" si="11"/>
        <v>0</v>
      </c>
      <c r="K69" s="14">
        <f t="shared" si="11"/>
        <v>0</v>
      </c>
      <c r="L69" s="14">
        <f t="shared" si="11"/>
        <v>0</v>
      </c>
      <c r="M69" s="14">
        <f t="shared" si="11"/>
        <v>0</v>
      </c>
      <c r="N69" s="15">
        <f>SUM(B69:M69)</f>
        <v>0</v>
      </c>
    </row>
    <row r="70" spans="1:14" ht="15" thickBot="1" x14ac:dyDescent="0.35"/>
    <row r="71" spans="1:14" x14ac:dyDescent="0.3">
      <c r="A71" s="120" t="s">
        <v>127</v>
      </c>
      <c r="B71" s="121"/>
      <c r="C71" s="121"/>
      <c r="D71" s="121"/>
      <c r="E71" s="106"/>
      <c r="F71" s="107"/>
      <c r="G71" s="107"/>
      <c r="H71" s="108"/>
      <c r="I71" s="2" t="s">
        <v>5</v>
      </c>
      <c r="J71" s="1" t="s">
        <v>130</v>
      </c>
      <c r="K71" s="37"/>
      <c r="L71" s="37"/>
      <c r="M71" s="37"/>
      <c r="N71" s="38"/>
    </row>
    <row r="72" spans="1:14" ht="15" thickBot="1" x14ac:dyDescent="0.35">
      <c r="A72" s="67"/>
      <c r="B72" s="68"/>
      <c r="C72" s="68"/>
      <c r="D72" s="68"/>
      <c r="E72" s="68"/>
      <c r="F72" s="68"/>
      <c r="G72" s="68"/>
      <c r="H72" s="68"/>
      <c r="N72" s="40"/>
    </row>
    <row r="73" spans="1:14" ht="15" thickBot="1" x14ac:dyDescent="0.35">
      <c r="A73" s="70" t="s">
        <v>78</v>
      </c>
      <c r="N73" s="40"/>
    </row>
    <row r="74" spans="1:14" x14ac:dyDescent="0.3">
      <c r="A74" s="11" t="s">
        <v>79</v>
      </c>
      <c r="B74" s="1">
        <f>'3. Оцінка продажів'!B62</f>
        <v>0</v>
      </c>
      <c r="C74" s="1">
        <f>'3. Оцінка продажів'!C62</f>
        <v>0</v>
      </c>
      <c r="D74" s="1">
        <f>'3. Оцінка продажів'!D62</f>
        <v>0</v>
      </c>
      <c r="E74" s="1">
        <f>'3. Оцінка продажів'!E62</f>
        <v>0</v>
      </c>
      <c r="F74" s="1">
        <f>'3. Оцінка продажів'!F49</f>
        <v>0</v>
      </c>
      <c r="G74" s="1">
        <f>'3. Оцінка продажів'!G49</f>
        <v>0</v>
      </c>
      <c r="H74" s="1">
        <f>'3. Оцінка продажів'!H49</f>
        <v>0</v>
      </c>
      <c r="I74" s="1">
        <f>'3. Оцінка продажів'!I49</f>
        <v>0</v>
      </c>
      <c r="J74" s="1">
        <f>'3. Оцінка продажів'!J49</f>
        <v>0</v>
      </c>
      <c r="K74" s="1">
        <f>'3. Оцінка продажів'!K49</f>
        <v>0</v>
      </c>
      <c r="L74" s="1">
        <f>'3. Оцінка продажів'!L49</f>
        <v>0</v>
      </c>
      <c r="M74" s="1">
        <f>'3. Оцінка продажів'!M49</f>
        <v>0</v>
      </c>
      <c r="N74" s="1">
        <f>'3. Оцінка продажів'!N49</f>
        <v>0</v>
      </c>
    </row>
    <row r="75" spans="1:14" x14ac:dyDescent="0.3">
      <c r="A75" s="11" t="s">
        <v>80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2"/>
    </row>
    <row r="76" spans="1:14" ht="15" thickBot="1" x14ac:dyDescent="0.35">
      <c r="A76" s="13" t="s">
        <v>81</v>
      </c>
      <c r="B76" s="14">
        <f>B74*B75</f>
        <v>0</v>
      </c>
      <c r="C76" s="14">
        <f t="shared" ref="C76:M76" si="12">C74*C75</f>
        <v>0</v>
      </c>
      <c r="D76" s="14">
        <f t="shared" si="12"/>
        <v>0</v>
      </c>
      <c r="E76" s="14">
        <f t="shared" si="12"/>
        <v>0</v>
      </c>
      <c r="F76" s="14">
        <f t="shared" si="12"/>
        <v>0</v>
      </c>
      <c r="G76" s="14">
        <f t="shared" si="12"/>
        <v>0</v>
      </c>
      <c r="H76" s="14">
        <f t="shared" si="12"/>
        <v>0</v>
      </c>
      <c r="I76" s="14">
        <f t="shared" si="12"/>
        <v>0</v>
      </c>
      <c r="J76" s="14">
        <f t="shared" si="12"/>
        <v>0</v>
      </c>
      <c r="K76" s="14">
        <f t="shared" si="12"/>
        <v>0</v>
      </c>
      <c r="L76" s="14">
        <f t="shared" si="12"/>
        <v>0</v>
      </c>
      <c r="M76" s="14">
        <f t="shared" si="12"/>
        <v>0</v>
      </c>
      <c r="N76" s="15">
        <f>SUM(B76:M76)</f>
        <v>0</v>
      </c>
    </row>
    <row r="77" spans="1:14" ht="15" thickBot="1" x14ac:dyDescent="0.35">
      <c r="A77" s="70" t="s">
        <v>82</v>
      </c>
      <c r="N77" s="40"/>
    </row>
    <row r="78" spans="1:14" x14ac:dyDescent="0.3">
      <c r="A78" s="11" t="s">
        <v>79</v>
      </c>
      <c r="B78" s="1">
        <f>'3. Оцінка продажів'!B63</f>
        <v>0</v>
      </c>
      <c r="C78" s="1">
        <f>'3. Оцінка продажів'!C63</f>
        <v>0</v>
      </c>
      <c r="D78" s="1">
        <f>'3. Оцінка продажів'!D63</f>
        <v>0</v>
      </c>
      <c r="E78" s="1">
        <f>'3. Оцінка продажів'!E63</f>
        <v>0</v>
      </c>
      <c r="F78" s="1">
        <f>'3. Оцінка продажів'!F63</f>
        <v>0</v>
      </c>
      <c r="G78" s="1">
        <f>'3. Оцінка продажів'!G63</f>
        <v>0</v>
      </c>
      <c r="H78" s="1">
        <f>'3. Оцінка продажів'!H63</f>
        <v>0</v>
      </c>
      <c r="I78" s="1">
        <f>'3. Оцінка продажів'!I63</f>
        <v>0</v>
      </c>
      <c r="J78" s="1">
        <f>'3. Оцінка продажів'!J63</f>
        <v>0</v>
      </c>
      <c r="K78" s="1">
        <f>'3. Оцінка продажів'!K63</f>
        <v>0</v>
      </c>
      <c r="L78" s="1">
        <f>'3. Оцінка продажів'!L63</f>
        <v>0</v>
      </c>
      <c r="M78" s="1">
        <f>'3. Оцінка продажів'!M63</f>
        <v>0</v>
      </c>
      <c r="N78" s="12">
        <f>'3. Оцінка продажів'!N63</f>
        <v>0</v>
      </c>
    </row>
    <row r="79" spans="1:14" x14ac:dyDescent="0.3">
      <c r="A79" s="11" t="s">
        <v>80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2"/>
    </row>
    <row r="80" spans="1:14" ht="15" thickBot="1" x14ac:dyDescent="0.35">
      <c r="A80" s="13" t="s">
        <v>81</v>
      </c>
      <c r="B80" s="14">
        <f>B78*B79</f>
        <v>0</v>
      </c>
      <c r="C80" s="14">
        <f t="shared" ref="C80:M80" si="13">C78*C79</f>
        <v>0</v>
      </c>
      <c r="D80" s="14">
        <f t="shared" si="13"/>
        <v>0</v>
      </c>
      <c r="E80" s="14">
        <f t="shared" si="13"/>
        <v>0</v>
      </c>
      <c r="F80" s="14">
        <f t="shared" si="13"/>
        <v>0</v>
      </c>
      <c r="G80" s="14">
        <f t="shared" si="13"/>
        <v>0</v>
      </c>
      <c r="H80" s="14">
        <f t="shared" si="13"/>
        <v>0</v>
      </c>
      <c r="I80" s="14">
        <f t="shared" si="13"/>
        <v>0</v>
      </c>
      <c r="J80" s="14">
        <f t="shared" si="13"/>
        <v>0</v>
      </c>
      <c r="K80" s="14">
        <f t="shared" si="13"/>
        <v>0</v>
      </c>
      <c r="L80" s="14">
        <f t="shared" si="13"/>
        <v>0</v>
      </c>
      <c r="M80" s="14">
        <f t="shared" si="13"/>
        <v>0</v>
      </c>
      <c r="N80" s="15">
        <f>SUM(B80:M80)</f>
        <v>0</v>
      </c>
    </row>
    <row r="81" spans="1:14" ht="15" thickBot="1" x14ac:dyDescent="0.35"/>
    <row r="82" spans="1:14" x14ac:dyDescent="0.3">
      <c r="A82" s="117" t="s">
        <v>83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9"/>
    </row>
    <row r="83" spans="1:14" ht="15" thickBot="1" x14ac:dyDescent="0.35">
      <c r="A83" s="13" t="s">
        <v>77</v>
      </c>
      <c r="B83" s="14">
        <f>B10+B14+B21+B25+B32+B36+B43+B47</f>
        <v>32850</v>
      </c>
      <c r="C83" s="14">
        <f t="shared" ref="C83:N83" si="14">C10+C14+C21+C25+C32+C36+C43+C47</f>
        <v>38150</v>
      </c>
      <c r="D83" s="14">
        <f t="shared" si="14"/>
        <v>40550</v>
      </c>
      <c r="E83" s="14">
        <f t="shared" si="14"/>
        <v>57500</v>
      </c>
      <c r="F83" s="14">
        <f t="shared" si="14"/>
        <v>55850</v>
      </c>
      <c r="G83" s="14">
        <f t="shared" si="14"/>
        <v>53150</v>
      </c>
      <c r="H83" s="14">
        <f t="shared" si="14"/>
        <v>42350</v>
      </c>
      <c r="I83" s="14">
        <f t="shared" si="14"/>
        <v>45050</v>
      </c>
      <c r="J83" s="14">
        <f t="shared" si="14"/>
        <v>47350</v>
      </c>
      <c r="K83" s="14">
        <f t="shared" si="14"/>
        <v>50900</v>
      </c>
      <c r="L83" s="14">
        <f t="shared" si="14"/>
        <v>46000</v>
      </c>
      <c r="M83" s="14">
        <f t="shared" si="14"/>
        <v>39900</v>
      </c>
      <c r="N83" s="14">
        <f t="shared" si="14"/>
        <v>549600</v>
      </c>
    </row>
  </sheetData>
  <mergeCells count="16">
    <mergeCell ref="A82:N82"/>
    <mergeCell ref="A1:N1"/>
    <mergeCell ref="A5:D5"/>
    <mergeCell ref="E5:H5"/>
    <mergeCell ref="A16:D16"/>
    <mergeCell ref="E16:H16"/>
    <mergeCell ref="A27:D27"/>
    <mergeCell ref="E27:H27"/>
    <mergeCell ref="A38:D38"/>
    <mergeCell ref="E38:H38"/>
    <mergeCell ref="A49:D49"/>
    <mergeCell ref="E49:H49"/>
    <mergeCell ref="A60:D60"/>
    <mergeCell ref="E60:H60"/>
    <mergeCell ref="A71:D71"/>
    <mergeCell ref="E71:H71"/>
  </mergeCells>
  <pageMargins left="0.7" right="0.7" top="0.75" bottom="0.75" header="0.3" footer="0.3"/>
  <pageSetup scale="9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13</vt:i4>
      </vt:variant>
    </vt:vector>
  </HeadingPairs>
  <TitlesOfParts>
    <vt:vector size="13" baseType="lpstr">
      <vt:lpstr>3. Оцінка продажів</vt:lpstr>
      <vt:lpstr>4.2 Витрати на персонал</vt:lpstr>
      <vt:lpstr>6.1 Собіварт. виробник або нада</vt:lpstr>
      <vt:lpstr>6.2 Собівартість - торгівля</vt:lpstr>
      <vt:lpstr>6.3 Постійні витрати</vt:lpstr>
      <vt:lpstr>6.4 Амортизація</vt:lpstr>
      <vt:lpstr>6.5 Сукупні змінні</vt:lpstr>
      <vt:lpstr>6.6 Відомість закупівель</vt:lpstr>
      <vt:lpstr>7.1 План продажів</vt:lpstr>
      <vt:lpstr>7.2 План витрат</vt:lpstr>
      <vt:lpstr>7.3 План прибутку</vt:lpstr>
      <vt:lpstr>7.4 План руху коштів</vt:lpstr>
      <vt:lpstr>8. Стартовий капітал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Сергій Ващук</dc:creator>
  <cp:lastModifiedBy>Сергій Ващук</cp:lastModifiedBy>
  <cp:lastPrinted>2023-06-26T16:33:24Z</cp:lastPrinted>
  <dcterms:created xsi:type="dcterms:W3CDTF">2013-12-19T07:51:18Z</dcterms:created>
  <dcterms:modified xsi:type="dcterms:W3CDTF">2023-06-26T16:34:15Z</dcterms:modified>
</cp:coreProperties>
</file>